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2525" activeTab="0"/>
  </bookViews>
  <sheets>
    <sheet name="Summary Sheet" sheetId="1" r:id="rId1"/>
    <sheet name="Detailed Results" sheetId="2" r:id="rId2"/>
  </sheets>
  <definedNames>
    <definedName name="COLA">'Summary Sheet'!$C$16</definedName>
    <definedName name="Current_Age">'Summary Sheet'!$C$7</definedName>
    <definedName name="Current_IRA">'Summary Sheet'!$C$19</definedName>
    <definedName name="Employer_Match">'Summary Sheet'!$C$25</definedName>
    <definedName name="Fund_Growth_Rate">'Summary Sheet'!$C$26</definedName>
    <definedName name="IRA_Contribution">'Summary Sheet'!$C$20</definedName>
    <definedName name="IRA_Growth_Rate">'Summary Sheet'!$C$21</definedName>
    <definedName name="Pension_Generosity">'Summary Sheet'!$C$12</definedName>
    <definedName name="Pension_Years">'Summary Sheet'!$C$11</definedName>
    <definedName name="Plan_Fund">'Summary Sheet'!$C$24</definedName>
    <definedName name="_xlnm.Print_Area" localSheetId="1">'Detailed Results'!$A$1:$K$55</definedName>
    <definedName name="_xlnm.Print_Area" localSheetId="0">'Summary Sheet'!$B$1:$D$47</definedName>
    <definedName name="Retirement_Age">'Summary Sheet'!$C$8</definedName>
    <definedName name="Salary_Growth">'Summary Sheet'!$C$14</definedName>
    <definedName name="Social_Security">'Summary Sheet'!$C$15</definedName>
    <definedName name="Starting_Salary">'Summary Sheet'!$C$9</definedName>
  </definedNames>
  <calcPr fullCalcOnLoad="1"/>
</workbook>
</file>

<file path=xl/sharedStrings.xml><?xml version="1.0" encoding="utf-8"?>
<sst xmlns="http://schemas.openxmlformats.org/spreadsheetml/2006/main" count="71" uniqueCount="63">
  <si>
    <t>Age</t>
  </si>
  <si>
    <t>Retirement Age</t>
  </si>
  <si>
    <t>Starting Salary</t>
  </si>
  <si>
    <t>Salary Growth Rate</t>
  </si>
  <si>
    <t>Current Age</t>
  </si>
  <si>
    <t>Salary</t>
  </si>
  <si>
    <t>Program Limit</t>
  </si>
  <si>
    <t>Social Security</t>
  </si>
  <si>
    <t>IRA</t>
  </si>
  <si>
    <t>Pension</t>
  </si>
  <si>
    <t>401(k) Funding</t>
  </si>
  <si>
    <t>Employer Match</t>
  </si>
  <si>
    <t>Fund Growth Rate</t>
  </si>
  <si>
    <t>Roth IRA</t>
  </si>
  <si>
    <t>Current IRA Funds</t>
  </si>
  <si>
    <t>Roth IRA Growth Rate</t>
  </si>
  <si>
    <t>Number of Pension Years</t>
  </si>
  <si>
    <t>Pension Generosity</t>
  </si>
  <si>
    <t>401(k) Plan Funds</t>
  </si>
  <si>
    <t>Retirement Funds</t>
  </si>
  <si>
    <t>Retirement Income Sources</t>
  </si>
  <si>
    <t>Total Income</t>
  </si>
  <si>
    <t>Enter your current age here</t>
  </si>
  <si>
    <t>Enter your annual salary here</t>
  </si>
  <si>
    <t>Comments</t>
  </si>
  <si>
    <t>If you currently have funds in an IRA account, then enter that amount here</t>
  </si>
  <si>
    <t>Enter your expected annual contribution to an IRA.</t>
  </si>
  <si>
    <t>Input</t>
  </si>
  <si>
    <t>Value</t>
  </si>
  <si>
    <t>Note:</t>
  </si>
  <si>
    <t>% of Income</t>
  </si>
  <si>
    <t>Retirement Planning Spreadsheet</t>
  </si>
  <si>
    <t>IRA Plans</t>
  </si>
  <si>
    <t>Pension Plans</t>
  </si>
  <si>
    <t>Retirement Plan Results</t>
  </si>
  <si>
    <t>Salary at Retirement</t>
  </si>
  <si>
    <t>Funds at Retirement</t>
  </si>
  <si>
    <t>Social Security COLA</t>
  </si>
  <si>
    <t>This is the expected cost of living adjustment to Social Security</t>
  </si>
  <si>
    <t>Social Security Benefit</t>
  </si>
  <si>
    <t>M</t>
  </si>
  <si>
    <t>Enter your desired retirement age</t>
  </si>
  <si>
    <t>Income at Retirement</t>
  </si>
  <si>
    <t>Pensions</t>
  </si>
  <si>
    <t>Percentage of Income Replaced</t>
  </si>
  <si>
    <t>Enter the expected return on investment on your IRA plan</t>
  </si>
  <si>
    <t>Total Retirement Funds</t>
  </si>
  <si>
    <t>Total Retirement Income</t>
  </si>
  <si>
    <t>You can use this spreadsheet to gain a better understanding of the options, and funding sources, you have for retirement.  As noted below this spreadsheet uses some simplifying assumptions and is to be used as a screening tool only.  The sheet will, however, give the user a pretty good idea of what kind of retirement strategy they should adopt, and the impact the various retirement savings mechanisms can have on their retirement years.</t>
  </si>
  <si>
    <t>Enter the number of years of credit you may have towards a pension plan. Enter 0 (Zero) if you do not expect to collect a pension.</t>
  </si>
  <si>
    <t>Enter the expected generosity of the pension plan (L for Low, M for Medium, H for High)</t>
  </si>
  <si>
    <t>Enter the percentage increase in salary you expect over the long term</t>
  </si>
  <si>
    <t>Enter a 1 if you think Social Security will exist, else enter a 0 (zero)</t>
  </si>
  <si>
    <t>If your employer matches your contribution, then enter that matching percentage here</t>
  </si>
  <si>
    <t>The spreadsheet results are meant to supply the user with a simple "what if" answer.  There are many simplifying assumptions used here to increase the flexibility of the spreadsheet.  For example, the spreadsheet does not distinguish between Roth IRAs and Traditional IRAs for tax purposes.  The primary purpose of the tool is to allow users to get an idea of the impact these retirement savings plans can provide in the future.  There are much more elaborate tools such as those found in Quicken that allow the user to get more detailed results.</t>
  </si>
  <si>
    <t>If you currently have funds in a 401(k) account, then enter that amount here</t>
  </si>
  <si>
    <t>Enter the expected return on investment on your 401(k) plan</t>
  </si>
  <si>
    <t>Enter the percentage of your salary that you are contributing to a 401(k) plan</t>
  </si>
  <si>
    <t>401(k) Plans</t>
  </si>
  <si>
    <t>401(k)</t>
  </si>
  <si>
    <t>401(k) or 403(b) Plans</t>
  </si>
  <si>
    <t>Copyright © 2017 Money-zine.com</t>
  </si>
  <si>
    <t>2018 Social Security benefit for an individual (full benefits - approximate)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</si>
</sst>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
    <numFmt numFmtId="169" formatCode="_(&quot;$&quot;* #,##0.000_);_(&quot;$&quot;* \(#,##0.0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 numFmtId="173" formatCode="_(&quot;$&quot;* #,##0.0000000_);_(&quot;$&quot;* \(#,##0.0000000\);_(&quot;$&quot;* &quot;-&quot;??_);_(@_)"/>
    <numFmt numFmtId="174" formatCode="&quot;$&quot;#,##0"/>
  </numFmts>
  <fonts count="44">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10"/>
      <color indexed="12"/>
      <name val="Arial"/>
      <family val="0"/>
    </font>
    <font>
      <b/>
      <sz val="12"/>
      <name val="Arial"/>
      <family val="2"/>
    </font>
    <font>
      <i/>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Alignment="1">
      <alignment/>
    </xf>
    <xf numFmtId="0" fontId="0" fillId="33" borderId="0" xfId="0" applyFill="1" applyBorder="1" applyAlignment="1">
      <alignment/>
    </xf>
    <xf numFmtId="0" fontId="1" fillId="33" borderId="0" xfId="0" applyFont="1" applyFill="1" applyBorder="1" applyAlignment="1">
      <alignment horizontal="center"/>
    </xf>
    <xf numFmtId="0" fontId="1" fillId="33" borderId="0" xfId="0" applyFont="1" applyFill="1" applyBorder="1" applyAlignment="1">
      <alignment/>
    </xf>
    <xf numFmtId="174" fontId="0" fillId="33" borderId="0" xfId="44" applyNumberFormat="1" applyFont="1" applyFill="1" applyBorder="1" applyAlignment="1">
      <alignment/>
    </xf>
    <xf numFmtId="168" fontId="0" fillId="33" borderId="0" xfId="59" applyNumberFormat="1" applyFont="1" applyFill="1" applyBorder="1" applyAlignment="1">
      <alignment/>
    </xf>
    <xf numFmtId="0" fontId="0" fillId="33" borderId="0" xfId="0" applyFill="1" applyAlignment="1">
      <alignment/>
    </xf>
    <xf numFmtId="165" fontId="0" fillId="33" borderId="0" xfId="44" applyNumberFormat="1" applyFont="1" applyFill="1" applyAlignment="1">
      <alignment/>
    </xf>
    <xf numFmtId="0" fontId="1" fillId="33" borderId="0" xfId="0" applyFont="1" applyFill="1" applyBorder="1" applyAlignment="1">
      <alignment horizontal="center"/>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12" xfId="0" applyFont="1" applyFill="1" applyBorder="1" applyAlignment="1">
      <alignment horizontal="center"/>
    </xf>
    <xf numFmtId="0" fontId="22" fillId="33" borderId="0" xfId="0" applyFont="1" applyFill="1" applyAlignment="1">
      <alignment/>
    </xf>
    <xf numFmtId="0" fontId="0" fillId="33" borderId="0" xfId="0" applyFont="1" applyFill="1" applyAlignment="1">
      <alignment/>
    </xf>
    <xf numFmtId="0" fontId="0" fillId="33" borderId="0" xfId="0" applyFont="1" applyFill="1" applyAlignment="1">
      <alignment vertical="top" wrapText="1"/>
    </xf>
    <xf numFmtId="0" fontId="1" fillId="33" borderId="0" xfId="0" applyFont="1" applyFill="1" applyAlignment="1">
      <alignment/>
    </xf>
    <xf numFmtId="0" fontId="0" fillId="33" borderId="0" xfId="0" applyFont="1" applyFill="1" applyAlignment="1">
      <alignment horizontal="left" indent="1"/>
    </xf>
    <xf numFmtId="167" fontId="23" fillId="33" borderId="13" xfId="42" applyNumberFormat="1" applyFont="1" applyFill="1" applyBorder="1" applyAlignment="1">
      <alignment horizontal="right"/>
    </xf>
    <xf numFmtId="167" fontId="23" fillId="33" borderId="14" xfId="42" applyNumberFormat="1" applyFont="1" applyFill="1" applyBorder="1" applyAlignment="1">
      <alignment horizontal="right"/>
    </xf>
    <xf numFmtId="5" fontId="23" fillId="33" borderId="14" xfId="44" applyNumberFormat="1" applyFont="1" applyFill="1" applyBorder="1" applyAlignment="1">
      <alignment horizontal="right"/>
    </xf>
    <xf numFmtId="0" fontId="1" fillId="33" borderId="0" xfId="0" applyFont="1" applyFill="1" applyAlignment="1">
      <alignment horizontal="left"/>
    </xf>
    <xf numFmtId="0" fontId="0" fillId="33" borderId="14" xfId="0" applyFont="1" applyFill="1" applyBorder="1" applyAlignment="1">
      <alignment horizontal="right"/>
    </xf>
    <xf numFmtId="0" fontId="23" fillId="33" borderId="14" xfId="0" applyFont="1" applyFill="1" applyBorder="1" applyAlignment="1">
      <alignment horizontal="right"/>
    </xf>
    <xf numFmtId="44" fontId="23" fillId="33" borderId="14" xfId="44" applyFont="1" applyFill="1" applyBorder="1" applyAlignment="1">
      <alignment horizontal="right"/>
    </xf>
    <xf numFmtId="168" fontId="23" fillId="33" borderId="14" xfId="59" applyNumberFormat="1" applyFont="1" applyFill="1" applyBorder="1" applyAlignment="1">
      <alignment horizontal="right"/>
    </xf>
    <xf numFmtId="10" fontId="0" fillId="33" borderId="14" xfId="0" applyNumberFormat="1" applyFont="1" applyFill="1" applyBorder="1" applyAlignment="1">
      <alignment horizontal="right"/>
    </xf>
    <xf numFmtId="5" fontId="0" fillId="33" borderId="14" xfId="44" applyNumberFormat="1" applyFont="1" applyFill="1" applyBorder="1" applyAlignment="1">
      <alignment horizontal="right"/>
    </xf>
    <xf numFmtId="168" fontId="23" fillId="33" borderId="14" xfId="0" applyNumberFormat="1" applyFont="1" applyFill="1" applyBorder="1" applyAlignment="1">
      <alignment horizontal="right"/>
    </xf>
    <xf numFmtId="165" fontId="23" fillId="33" borderId="14" xfId="44" applyNumberFormat="1" applyFont="1" applyFill="1" applyBorder="1" applyAlignment="1">
      <alignment horizontal="right"/>
    </xf>
    <xf numFmtId="168" fontId="23" fillId="33" borderId="15" xfId="0" applyNumberFormat="1" applyFont="1" applyFill="1" applyBorder="1" applyAlignment="1">
      <alignment horizontal="right"/>
    </xf>
    <xf numFmtId="0" fontId="24" fillId="33" borderId="0" xfId="0" applyFont="1" applyFill="1" applyAlignment="1">
      <alignment/>
    </xf>
    <xf numFmtId="5" fontId="0" fillId="33" borderId="0" xfId="44" applyNumberFormat="1" applyFont="1" applyFill="1" applyAlignment="1">
      <alignment horizontal="right"/>
    </xf>
    <xf numFmtId="0" fontId="1" fillId="33" borderId="10" xfId="0" applyFont="1" applyFill="1" applyBorder="1" applyAlignment="1">
      <alignment/>
    </xf>
    <xf numFmtId="5" fontId="0" fillId="33" borderId="12" xfId="44" applyNumberFormat="1" applyFont="1" applyFill="1" applyBorder="1" applyAlignment="1">
      <alignment horizontal="right"/>
    </xf>
    <xf numFmtId="0" fontId="1" fillId="33" borderId="0" xfId="0" applyFont="1" applyFill="1" applyBorder="1" applyAlignment="1">
      <alignment/>
    </xf>
    <xf numFmtId="5" fontId="0" fillId="33" borderId="0" xfId="44" applyNumberFormat="1" applyFont="1" applyFill="1" applyBorder="1" applyAlignment="1">
      <alignment horizontal="right"/>
    </xf>
    <xf numFmtId="168" fontId="0" fillId="33" borderId="12" xfId="59" applyNumberFormat="1" applyFont="1" applyFill="1" applyBorder="1" applyAlignment="1">
      <alignment/>
    </xf>
    <xf numFmtId="0" fontId="25" fillId="0" borderId="0" xfId="53" applyFont="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ey-zine.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D47"/>
  <sheetViews>
    <sheetView tabSelected="1" zoomScalePageLayoutView="0" workbookViewId="0" topLeftCell="A1">
      <selection activeCell="B1" sqref="B1"/>
    </sheetView>
  </sheetViews>
  <sheetFormatPr defaultColWidth="9.140625" defaultRowHeight="12.75"/>
  <cols>
    <col min="1" max="1" width="2.7109375" style="13" customWidth="1"/>
    <col min="2" max="2" width="31.421875" style="13" customWidth="1"/>
    <col min="3" max="3" width="13.8515625" style="13" customWidth="1"/>
    <col min="4" max="4" width="106.28125" style="13" bestFit="1" customWidth="1"/>
    <col min="5" max="16384" width="9.140625" style="13" customWidth="1"/>
  </cols>
  <sheetData>
    <row r="1" ht="18">
      <c r="B1" s="12" t="s">
        <v>31</v>
      </c>
    </row>
    <row r="3" spans="2:4" ht="42" customHeight="1">
      <c r="B3" s="14" t="s">
        <v>48</v>
      </c>
      <c r="C3" s="14"/>
      <c r="D3" s="14"/>
    </row>
    <row r="6" spans="2:4" ht="13.5" thickBot="1">
      <c r="B6" s="15" t="s">
        <v>27</v>
      </c>
      <c r="C6" s="15" t="s">
        <v>28</v>
      </c>
      <c r="D6" s="15" t="s">
        <v>24</v>
      </c>
    </row>
    <row r="7" spans="2:4" ht="12.75">
      <c r="B7" s="16" t="s">
        <v>4</v>
      </c>
      <c r="C7" s="17">
        <v>24</v>
      </c>
      <c r="D7" s="13" t="s">
        <v>22</v>
      </c>
    </row>
    <row r="8" spans="2:4" ht="12.75">
      <c r="B8" s="16" t="s">
        <v>1</v>
      </c>
      <c r="C8" s="18">
        <v>65</v>
      </c>
      <c r="D8" s="13" t="s">
        <v>41</v>
      </c>
    </row>
    <row r="9" spans="2:4" ht="12.75">
      <c r="B9" s="16" t="s">
        <v>2</v>
      </c>
      <c r="C9" s="19">
        <v>40000</v>
      </c>
      <c r="D9" s="13" t="s">
        <v>23</v>
      </c>
    </row>
    <row r="10" spans="2:3" ht="12.75">
      <c r="B10" s="20" t="s">
        <v>33</v>
      </c>
      <c r="C10" s="21"/>
    </row>
    <row r="11" spans="2:4" ht="12.75">
      <c r="B11" s="16" t="s">
        <v>16</v>
      </c>
      <c r="C11" s="22">
        <v>40</v>
      </c>
      <c r="D11" s="13" t="s">
        <v>49</v>
      </c>
    </row>
    <row r="12" spans="2:4" ht="12.75">
      <c r="B12" s="16" t="s">
        <v>17</v>
      </c>
      <c r="C12" s="22" t="s">
        <v>40</v>
      </c>
      <c r="D12" s="13" t="s">
        <v>50</v>
      </c>
    </row>
    <row r="13" spans="2:3" ht="12.75">
      <c r="B13" s="15" t="s">
        <v>7</v>
      </c>
      <c r="C13" s="23"/>
    </row>
    <row r="14" spans="2:4" ht="12.75">
      <c r="B14" s="16" t="s">
        <v>3</v>
      </c>
      <c r="C14" s="24">
        <v>0.04</v>
      </c>
      <c r="D14" s="13" t="s">
        <v>51</v>
      </c>
    </row>
    <row r="15" spans="2:4" ht="12.75">
      <c r="B15" s="16" t="s">
        <v>7</v>
      </c>
      <c r="C15" s="22">
        <v>1</v>
      </c>
      <c r="D15" s="13" t="s">
        <v>52</v>
      </c>
    </row>
    <row r="16" spans="2:4" ht="12.75">
      <c r="B16" s="16" t="s">
        <v>37</v>
      </c>
      <c r="C16" s="25">
        <v>0.027</v>
      </c>
      <c r="D16" s="13" t="s">
        <v>38</v>
      </c>
    </row>
    <row r="17" spans="2:4" ht="12.75">
      <c r="B17" s="16" t="s">
        <v>39</v>
      </c>
      <c r="C17" s="26">
        <f>2788*12</f>
        <v>33456</v>
      </c>
      <c r="D17" s="13" t="s">
        <v>62</v>
      </c>
    </row>
    <row r="18" spans="2:3" ht="12.75">
      <c r="B18" s="15" t="s">
        <v>32</v>
      </c>
      <c r="C18" s="21"/>
    </row>
    <row r="19" spans="2:4" ht="12.75">
      <c r="B19" s="16" t="s">
        <v>14</v>
      </c>
      <c r="C19" s="23">
        <v>5000</v>
      </c>
      <c r="D19" s="13" t="s">
        <v>25</v>
      </c>
    </row>
    <row r="20" spans="2:4" ht="12.75">
      <c r="B20" s="16" t="s">
        <v>13</v>
      </c>
      <c r="C20" s="23">
        <v>2000</v>
      </c>
      <c r="D20" s="13" t="s">
        <v>26</v>
      </c>
    </row>
    <row r="21" spans="2:4" ht="12.75">
      <c r="B21" s="16" t="s">
        <v>15</v>
      </c>
      <c r="C21" s="27">
        <v>0.05</v>
      </c>
      <c r="D21" s="13" t="s">
        <v>45</v>
      </c>
    </row>
    <row r="22" spans="2:3" ht="12.75">
      <c r="B22" s="15" t="s">
        <v>60</v>
      </c>
      <c r="C22" s="21"/>
    </row>
    <row r="23" spans="2:4" ht="12.75">
      <c r="B23" s="16" t="s">
        <v>18</v>
      </c>
      <c r="C23" s="28">
        <v>5000</v>
      </c>
      <c r="D23" s="13" t="s">
        <v>55</v>
      </c>
    </row>
    <row r="24" spans="2:4" ht="12.75">
      <c r="B24" s="16" t="s">
        <v>10</v>
      </c>
      <c r="C24" s="27">
        <v>0.08</v>
      </c>
      <c r="D24" s="13" t="s">
        <v>57</v>
      </c>
    </row>
    <row r="25" spans="2:4" ht="12.75">
      <c r="B25" s="16" t="s">
        <v>11</v>
      </c>
      <c r="C25" s="27">
        <v>0.5</v>
      </c>
      <c r="D25" s="13" t="s">
        <v>53</v>
      </c>
    </row>
    <row r="26" spans="2:4" ht="13.5" thickBot="1">
      <c r="B26" s="16" t="s">
        <v>12</v>
      </c>
      <c r="C26" s="29">
        <v>0.05</v>
      </c>
      <c r="D26" s="13" t="s">
        <v>56</v>
      </c>
    </row>
    <row r="28" ht="15.75">
      <c r="B28" s="30" t="s">
        <v>34</v>
      </c>
    </row>
    <row r="29" spans="2:3" ht="12.75">
      <c r="B29" s="15" t="s">
        <v>35</v>
      </c>
      <c r="C29" s="31">
        <f>MAX('Detailed Results'!C4:C54)</f>
        <v>199722.45812216453</v>
      </c>
    </row>
    <row r="30" spans="2:3" ht="12.75">
      <c r="B30" s="15"/>
      <c r="C30" s="31"/>
    </row>
    <row r="31" spans="2:3" ht="12.75">
      <c r="B31" s="15" t="s">
        <v>36</v>
      </c>
      <c r="C31" s="31"/>
    </row>
    <row r="32" spans="2:3" ht="12.75">
      <c r="B32" s="16" t="s">
        <v>32</v>
      </c>
      <c r="C32" s="31">
        <f>MAX('Detailed Results'!D4:D54)</f>
        <v>316033.02753540187</v>
      </c>
    </row>
    <row r="33" spans="2:3" ht="13.5" thickBot="1">
      <c r="B33" s="16" t="s">
        <v>58</v>
      </c>
      <c r="C33" s="31">
        <f>MAX('Detailed Results'!E4:E54)</f>
        <v>1302659.3305946293</v>
      </c>
    </row>
    <row r="34" spans="2:3" ht="13.5" thickBot="1">
      <c r="B34" s="32" t="s">
        <v>46</v>
      </c>
      <c r="C34" s="33">
        <f>+C32+C33</f>
        <v>1618692.3581300313</v>
      </c>
    </row>
    <row r="35" spans="2:3" ht="12.75">
      <c r="B35" s="34"/>
      <c r="C35" s="35"/>
    </row>
    <row r="36" spans="2:3" ht="12.75">
      <c r="B36" s="15" t="s">
        <v>42</v>
      </c>
      <c r="C36" s="31"/>
    </row>
    <row r="37" spans="2:3" ht="12.75">
      <c r="B37" s="16" t="s">
        <v>43</v>
      </c>
      <c r="C37" s="31">
        <f>MAX('Detailed Results'!G4:G54)</f>
        <v>95866.77989863898</v>
      </c>
    </row>
    <row r="38" spans="2:3" ht="12.75">
      <c r="B38" s="16" t="s">
        <v>32</v>
      </c>
      <c r="C38" s="31">
        <f>MAX('Detailed Results'!H4:H54)</f>
        <v>12641.321101416075</v>
      </c>
    </row>
    <row r="39" spans="2:3" ht="12.75">
      <c r="B39" s="16" t="s">
        <v>58</v>
      </c>
      <c r="C39" s="31">
        <f>MAX('Detailed Results'!I4:I54)</f>
        <v>52106.37322378517</v>
      </c>
    </row>
    <row r="40" spans="2:3" ht="13.5" thickBot="1">
      <c r="B40" s="16" t="s">
        <v>7</v>
      </c>
      <c r="C40" s="31">
        <f>MAX('Detailed Results'!F4:F54)</f>
        <v>99738.35543775828</v>
      </c>
    </row>
    <row r="41" spans="2:3" ht="13.5" thickBot="1">
      <c r="B41" s="32" t="s">
        <v>47</v>
      </c>
      <c r="C41" s="33">
        <f>MAX('Detailed Results'!J4:J54)</f>
        <v>260352.82966159852</v>
      </c>
    </row>
    <row r="42" spans="2:3" ht="13.5" thickBot="1">
      <c r="B42" s="15"/>
      <c r="C42" s="31"/>
    </row>
    <row r="43" spans="2:3" ht="13.5" thickBot="1">
      <c r="B43" s="32" t="s">
        <v>44</v>
      </c>
      <c r="C43" s="36">
        <f>MAX('Detailed Results'!K4:K54)</f>
        <v>1.3035731289785555</v>
      </c>
    </row>
    <row r="45" ht="12.75">
      <c r="B45" s="15" t="s">
        <v>29</v>
      </c>
    </row>
    <row r="46" spans="2:4" ht="67.5" customHeight="1">
      <c r="B46" s="14" t="s">
        <v>54</v>
      </c>
      <c r="C46" s="14"/>
      <c r="D46" s="14"/>
    </row>
    <row r="47" ht="12.75">
      <c r="B47" s="37" t="s">
        <v>61</v>
      </c>
    </row>
  </sheetData>
  <sheetProtection/>
  <mergeCells count="2">
    <mergeCell ref="B46:D46"/>
    <mergeCell ref="B3:D3"/>
  </mergeCells>
  <hyperlinks>
    <hyperlink ref="B47" r:id="rId1" display="http://www.money-zine.com/"/>
  </hyperlinks>
  <printOptions/>
  <pageMargins left="0.5" right="0.5" top="1" bottom="1" header="0.5" footer="0.5"/>
  <pageSetup fitToHeight="1" fitToWidth="1" horizontalDpi="600" verticalDpi="600" orientation="landscape" scale="66" r:id="rId2"/>
  <headerFooter alignWithMargins="0">
    <oddFooter>&amp;L&amp;D &amp;T&amp;C&amp;A&amp;R&amp;F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A1" sqref="A1"/>
    </sheetView>
  </sheetViews>
  <sheetFormatPr defaultColWidth="9.140625" defaultRowHeight="12.75"/>
  <cols>
    <col min="1" max="1" width="2.7109375" style="6" customWidth="1"/>
    <col min="2" max="2" width="4.28125" style="6" bestFit="1" customWidth="1"/>
    <col min="3" max="11" width="14.7109375" style="6" customWidth="1"/>
    <col min="12" max="12" width="28.8515625" style="6" customWidth="1"/>
    <col min="13" max="13" width="14.28125" style="6" customWidth="1"/>
    <col min="14" max="16384" width="9.140625" style="6" customWidth="1"/>
  </cols>
  <sheetData>
    <row r="1" spans="1:11" ht="12.75">
      <c r="A1" s="1"/>
      <c r="B1" s="1"/>
      <c r="C1" s="1"/>
      <c r="D1" s="2"/>
      <c r="E1" s="2"/>
      <c r="F1" s="2"/>
      <c r="G1" s="1"/>
      <c r="H1" s="1"/>
      <c r="I1" s="1"/>
      <c r="J1" s="1"/>
      <c r="K1" s="1"/>
    </row>
    <row r="2" spans="1:11" ht="12.75">
      <c r="A2" s="1"/>
      <c r="B2" s="1"/>
      <c r="C2" s="1"/>
      <c r="D2" s="8" t="s">
        <v>19</v>
      </c>
      <c r="E2" s="8"/>
      <c r="F2" s="8" t="s">
        <v>20</v>
      </c>
      <c r="G2" s="8"/>
      <c r="H2" s="8"/>
      <c r="I2" s="8"/>
      <c r="J2" s="1"/>
      <c r="K2" s="1"/>
    </row>
    <row r="3" spans="1:11" ht="12.75">
      <c r="A3" s="1"/>
      <c r="B3" s="3" t="s">
        <v>0</v>
      </c>
      <c r="C3" s="2" t="s">
        <v>5</v>
      </c>
      <c r="D3" s="2" t="s">
        <v>8</v>
      </c>
      <c r="E3" s="2" t="s">
        <v>59</v>
      </c>
      <c r="F3" s="2" t="s">
        <v>7</v>
      </c>
      <c r="G3" s="2" t="s">
        <v>9</v>
      </c>
      <c r="H3" s="2" t="s">
        <v>8</v>
      </c>
      <c r="I3" s="2" t="s">
        <v>59</v>
      </c>
      <c r="J3" s="2" t="s">
        <v>21</v>
      </c>
      <c r="K3" s="2" t="s">
        <v>30</v>
      </c>
    </row>
    <row r="4" spans="1:11" ht="12.75">
      <c r="A4" s="1">
        <v>0</v>
      </c>
      <c r="B4" s="1">
        <f>+Current_Age</f>
        <v>24</v>
      </c>
      <c r="C4" s="4">
        <f>+Starting_Salary</f>
        <v>40000</v>
      </c>
      <c r="D4" s="4">
        <f>IF(B4="","",Current_IRA*(1+IRA_Growth_Rate)+IRA_Contribution*(1+IRA_Growth_Rate/2))</f>
        <v>7300</v>
      </c>
      <c r="E4" s="4">
        <f>IF(B4="","",'Summary Sheet'!C23*(1+Fund_Growth_Rate)+(C4*Plan_Fund*(1+Fund_Growth_Rate/2))+(C4*Plan_Fund*Employer_Match*(1+Fund_Growth_Rate/2)))</f>
        <v>10170</v>
      </c>
      <c r="F4" s="4">
        <f>IF(B4="","",IF(B4&lt;62,0,IF(B4&gt;64,'Summary Sheet'!$C$17*Social_Security*(1+COLA)^'Detailed Results'!A4,'Summary Sheet'!$C$17*Social_Security*(1+COLA)^'Detailed Results'!A4*0.7)))</f>
        <v>0</v>
      </c>
      <c r="G4" s="4">
        <f aca="true" t="shared" si="0" ref="G4:G35">IF(B4="","",IF(Pension_Generosity="L",C4*0.0075*Pension_Years,IF(Pension_Generosity="M",C4*0.012*Pension_Years,IF(Pension_Generosity="H",C4*0.017*Pension_Years))))</f>
        <v>19200</v>
      </c>
      <c r="H4" s="4">
        <f>IF(B4="","",D4*0.04)</f>
        <v>292</v>
      </c>
      <c r="I4" s="4">
        <f>IF(B4="","",E4*0.04)</f>
        <v>406.8</v>
      </c>
      <c r="J4" s="4">
        <f>IF(B4="","",F4+G4+H4+I4)</f>
        <v>19898.8</v>
      </c>
      <c r="K4" s="5">
        <f>IF(B4="","",J4/C4)</f>
        <v>0.49746999999999997</v>
      </c>
    </row>
    <row r="5" spans="1:11" ht="12.75">
      <c r="A5" s="1">
        <v>1</v>
      </c>
      <c r="B5" s="1">
        <f aca="true" t="shared" si="1" ref="B5:B36">IF(B4="","",IF(B4+1&gt;Retirement_Age,"",B4+1))</f>
        <v>25</v>
      </c>
      <c r="C5" s="4">
        <f aca="true" t="shared" si="2" ref="C5:C36">IF(B4="","",IF(B4+1&gt;Retirement_Age,"",C4*Salary_Growth+C4))</f>
        <v>41600</v>
      </c>
      <c r="D5" s="4">
        <f aca="true" t="shared" si="3" ref="D5:D36">IF(B5="","",D4*(1+IRA_Growth_Rate)+(IRA_Contribution*(1+IRA_Growth_Rate/2)))</f>
        <v>9715</v>
      </c>
      <c r="E5" s="4">
        <f aca="true" t="shared" si="4" ref="E5:E36">IF(B4="","",IF(B4+1&gt;Retirement_Age,"",E4*(1+Fund_Growth_Rate)+(C5*Plan_Fund*(1+Fund_Growth_Rate/2))+(C5*Plan_Fund*Employer_Match*(1+Fund_Growth_Rate/2))))</f>
        <v>15795.300000000001</v>
      </c>
      <c r="F5" s="4">
        <f>IF(B5="","",IF(B5&lt;62,0,IF(B5&gt;64,'Summary Sheet'!$C$17*Social_Security*(1+COLA)^'Detailed Results'!A5,'Summary Sheet'!$C$17*Social_Security*(1+COLA)^'Detailed Results'!A5*0.7)))</f>
        <v>0</v>
      </c>
      <c r="G5" s="4">
        <f t="shared" si="0"/>
        <v>19968</v>
      </c>
      <c r="H5" s="4">
        <f aca="true" t="shared" si="5" ref="H5:H54">IF(B5="","",D5*0.04)</f>
        <v>388.6</v>
      </c>
      <c r="I5" s="4">
        <f aca="true" t="shared" si="6" ref="I5:I54">IF(B5="","",E5*0.04)</f>
        <v>631.812</v>
      </c>
      <c r="J5" s="4">
        <f aca="true" t="shared" si="7" ref="J5:J54">IF(B5="","",F5+G5+H5+I5)</f>
        <v>20988.412</v>
      </c>
      <c r="K5" s="5">
        <f aca="true" t="shared" si="8" ref="K5:K54">IF(B5="","",J5/C5)</f>
        <v>0.5045291346153846</v>
      </c>
    </row>
    <row r="6" spans="1:11" ht="12.75">
      <c r="A6" s="1">
        <v>2</v>
      </c>
      <c r="B6" s="1">
        <f t="shared" si="1"/>
        <v>26</v>
      </c>
      <c r="C6" s="4">
        <f t="shared" si="2"/>
        <v>43264</v>
      </c>
      <c r="D6" s="4">
        <f t="shared" si="3"/>
        <v>12250.75</v>
      </c>
      <c r="E6" s="4">
        <f t="shared" si="4"/>
        <v>21906.537000000004</v>
      </c>
      <c r="F6" s="4">
        <f>IF(B6="","",IF(B6&lt;62,0,IF(B6&gt;64,'Summary Sheet'!$C$17*Social_Security*(1+COLA)^'Detailed Results'!A6,'Summary Sheet'!$C$17*Social_Security*(1+COLA)^'Detailed Results'!A6*0.7)))</f>
        <v>0</v>
      </c>
      <c r="G6" s="4">
        <f t="shared" si="0"/>
        <v>20766.72</v>
      </c>
      <c r="H6" s="4">
        <f t="shared" si="5"/>
        <v>490.03000000000003</v>
      </c>
      <c r="I6" s="4">
        <f t="shared" si="6"/>
        <v>876.2614800000001</v>
      </c>
      <c r="J6" s="4">
        <f t="shared" si="7"/>
        <v>22133.01148</v>
      </c>
      <c r="K6" s="5">
        <f t="shared" si="8"/>
        <v>0.5115803319156805</v>
      </c>
    </row>
    <row r="7" spans="1:11" ht="12.75">
      <c r="A7" s="1">
        <v>3</v>
      </c>
      <c r="B7" s="1">
        <f t="shared" si="1"/>
        <v>27</v>
      </c>
      <c r="C7" s="4">
        <f t="shared" si="2"/>
        <v>44994.56</v>
      </c>
      <c r="D7" s="4">
        <f t="shared" si="3"/>
        <v>14913.2875</v>
      </c>
      <c r="E7" s="4">
        <f t="shared" si="4"/>
        <v>28536.194730000003</v>
      </c>
      <c r="F7" s="4">
        <f>IF(B7="","",IF(B7&lt;62,0,IF(B7&gt;64,'Summary Sheet'!$C$17*Social_Security*(1+COLA)^'Detailed Results'!A7,'Summary Sheet'!$C$17*Social_Security*(1+COLA)^'Detailed Results'!A7*0.7)))</f>
        <v>0</v>
      </c>
      <c r="G7" s="4">
        <f t="shared" si="0"/>
        <v>21597.3888</v>
      </c>
      <c r="H7" s="4">
        <f t="shared" si="5"/>
        <v>596.5315</v>
      </c>
      <c r="I7" s="4">
        <f t="shared" si="6"/>
        <v>1141.4477892000002</v>
      </c>
      <c r="J7" s="4">
        <f t="shared" si="7"/>
        <v>23335.3680892</v>
      </c>
      <c r="K7" s="5">
        <f t="shared" si="8"/>
        <v>0.5186264314886067</v>
      </c>
    </row>
    <row r="8" spans="1:11" ht="12.75">
      <c r="A8" s="1">
        <v>4</v>
      </c>
      <c r="B8" s="1">
        <f t="shared" si="1"/>
        <v>28</v>
      </c>
      <c r="C8" s="4">
        <f t="shared" si="2"/>
        <v>46794.342399999994</v>
      </c>
      <c r="D8" s="4">
        <f t="shared" si="3"/>
        <v>17708.951875</v>
      </c>
      <c r="E8" s="4">
        <f t="shared" si="4"/>
        <v>35718.708581700004</v>
      </c>
      <c r="F8" s="4">
        <f>IF(B8="","",IF(B8&lt;62,0,IF(B8&gt;64,'Summary Sheet'!$C$17*Social_Security*(1+COLA)^'Detailed Results'!A8,'Summary Sheet'!$C$17*Social_Security*(1+COLA)^'Detailed Results'!A8*0.7)))</f>
        <v>0</v>
      </c>
      <c r="G8" s="4">
        <f t="shared" si="0"/>
        <v>22461.284352</v>
      </c>
      <c r="H8" s="4">
        <f t="shared" si="5"/>
        <v>708.358075</v>
      </c>
      <c r="I8" s="4">
        <f t="shared" si="6"/>
        <v>1428.748343268</v>
      </c>
      <c r="J8" s="4">
        <f t="shared" si="7"/>
        <v>24598.390770268</v>
      </c>
      <c r="K8" s="5">
        <f t="shared" si="8"/>
        <v>0.5256701880753004</v>
      </c>
    </row>
    <row r="9" spans="1:11" ht="12.75">
      <c r="A9" s="1">
        <v>5</v>
      </c>
      <c r="B9" s="1">
        <f t="shared" si="1"/>
        <v>29</v>
      </c>
      <c r="C9" s="4">
        <f t="shared" si="2"/>
        <v>48666.11609599999</v>
      </c>
      <c r="D9" s="4">
        <f t="shared" si="3"/>
        <v>20644.399468749998</v>
      </c>
      <c r="E9" s="4">
        <f t="shared" si="4"/>
        <v>43490.57629059301</v>
      </c>
      <c r="F9" s="4">
        <f>IF(B9="","",IF(B9&lt;62,0,IF(B9&gt;64,'Summary Sheet'!$C$17*Social_Security*(1+COLA)^'Detailed Results'!A9,'Summary Sheet'!$C$17*Social_Security*(1+COLA)^'Detailed Results'!A9*0.7)))</f>
        <v>0</v>
      </c>
      <c r="G9" s="4">
        <f t="shared" si="0"/>
        <v>23359.735726079998</v>
      </c>
      <c r="H9" s="4">
        <f t="shared" si="5"/>
        <v>825.7759787499999</v>
      </c>
      <c r="I9" s="4">
        <f t="shared" si="6"/>
        <v>1739.6230516237204</v>
      </c>
      <c r="J9" s="4">
        <f t="shared" si="7"/>
        <v>25925.134756453717</v>
      </c>
      <c r="K9" s="5">
        <f t="shared" si="8"/>
        <v>0.532714275067958</v>
      </c>
    </row>
    <row r="10" spans="1:11" ht="12.75">
      <c r="A10" s="1">
        <v>6</v>
      </c>
      <c r="B10" s="1">
        <f t="shared" si="1"/>
        <v>30</v>
      </c>
      <c r="C10" s="4">
        <f t="shared" si="2"/>
        <v>50612.76073983999</v>
      </c>
      <c r="D10" s="4">
        <f t="shared" si="3"/>
        <v>23726.6194421875</v>
      </c>
      <c r="E10" s="4">
        <f t="shared" si="4"/>
        <v>51890.47467612298</v>
      </c>
      <c r="F10" s="4">
        <f>IF(B10="","",IF(B10&lt;62,0,IF(B10&gt;64,'Summary Sheet'!$C$17*Social_Security*(1+COLA)^'Detailed Results'!A10,'Summary Sheet'!$C$17*Social_Security*(1+COLA)^'Detailed Results'!A10*0.7)))</f>
        <v>0</v>
      </c>
      <c r="G10" s="4">
        <f t="shared" si="0"/>
        <v>24294.125155123198</v>
      </c>
      <c r="H10" s="4">
        <f t="shared" si="5"/>
        <v>949.0647776875</v>
      </c>
      <c r="I10" s="4">
        <f t="shared" si="6"/>
        <v>2075.6189870449193</v>
      </c>
      <c r="J10" s="4">
        <f t="shared" si="7"/>
        <v>27318.80891985562</v>
      </c>
      <c r="K10" s="5">
        <f t="shared" si="8"/>
        <v>0.5397612878752044</v>
      </c>
    </row>
    <row r="11" spans="1:11" ht="12.75">
      <c r="A11" s="1">
        <v>7</v>
      </c>
      <c r="B11" s="1">
        <f t="shared" si="1"/>
        <v>31</v>
      </c>
      <c r="C11" s="4">
        <f t="shared" si="2"/>
        <v>52637.27116943359</v>
      </c>
      <c r="D11" s="4">
        <f t="shared" si="3"/>
        <v>26962.950414296876</v>
      </c>
      <c r="E11" s="4">
        <f t="shared" si="4"/>
        <v>60959.38276376946</v>
      </c>
      <c r="F11" s="4">
        <f>IF(B11="","",IF(B11&lt;62,0,IF(B11&gt;64,'Summary Sheet'!$C$17*Social_Security*(1+COLA)^'Detailed Results'!A11,'Summary Sheet'!$C$17*Social_Security*(1+COLA)^'Detailed Results'!A11*0.7)))</f>
        <v>0</v>
      </c>
      <c r="G11" s="4">
        <f t="shared" si="0"/>
        <v>25265.890161328127</v>
      </c>
      <c r="H11" s="4">
        <f t="shared" si="5"/>
        <v>1078.518016571875</v>
      </c>
      <c r="I11" s="4">
        <f t="shared" si="6"/>
        <v>2438.3753105507785</v>
      </c>
      <c r="J11" s="4">
        <f t="shared" si="7"/>
        <v>28782.78348845078</v>
      </c>
      <c r="K11" s="5">
        <f t="shared" si="8"/>
        <v>0.5468137471602995</v>
      </c>
    </row>
    <row r="12" spans="1:11" ht="12.75">
      <c r="A12" s="1">
        <v>8</v>
      </c>
      <c r="B12" s="1">
        <f t="shared" si="1"/>
        <v>32</v>
      </c>
      <c r="C12" s="4">
        <f t="shared" si="2"/>
        <v>54742.76201621093</v>
      </c>
      <c r="D12" s="4">
        <f t="shared" si="3"/>
        <v>30361.09793501172</v>
      </c>
      <c r="E12" s="4">
        <f t="shared" si="4"/>
        <v>70740.71162995188</v>
      </c>
      <c r="F12" s="4">
        <f>IF(B12="","",IF(B12&lt;62,0,IF(B12&gt;64,'Summary Sheet'!$C$17*Social_Security*(1+COLA)^'Detailed Results'!A12,'Summary Sheet'!$C$17*Social_Security*(1+COLA)^'Detailed Results'!A12*0.7)))</f>
        <v>0</v>
      </c>
      <c r="G12" s="4">
        <f t="shared" si="0"/>
        <v>26276.525767781244</v>
      </c>
      <c r="H12" s="4">
        <f t="shared" si="5"/>
        <v>1214.4439174004688</v>
      </c>
      <c r="I12" s="4">
        <f t="shared" si="6"/>
        <v>2829.6284651980754</v>
      </c>
      <c r="J12" s="4">
        <f t="shared" si="7"/>
        <v>30320.59815037979</v>
      </c>
      <c r="K12" s="5">
        <f t="shared" si="8"/>
        <v>0.5538741019570947</v>
      </c>
    </row>
    <row r="13" spans="1:11" ht="12.75">
      <c r="A13" s="1">
        <v>9</v>
      </c>
      <c r="B13" s="1">
        <f t="shared" si="1"/>
        <v>33</v>
      </c>
      <c r="C13" s="4">
        <f t="shared" si="2"/>
        <v>56932.472496859365</v>
      </c>
      <c r="D13" s="4">
        <f t="shared" si="3"/>
        <v>33929.1528317623</v>
      </c>
      <c r="E13" s="4">
        <f t="shared" si="4"/>
        <v>81280.44132856317</v>
      </c>
      <c r="F13" s="4">
        <f>IF(B13="","",IF(B13&lt;62,0,IF(B13&gt;64,'Summary Sheet'!$C$17*Social_Security*(1+COLA)^'Detailed Results'!A13,'Summary Sheet'!$C$17*Social_Security*(1+COLA)^'Detailed Results'!A13*0.7)))</f>
        <v>0</v>
      </c>
      <c r="G13" s="4">
        <f t="shared" si="0"/>
        <v>27327.5867984925</v>
      </c>
      <c r="H13" s="4">
        <f t="shared" si="5"/>
        <v>1357.1661132704921</v>
      </c>
      <c r="I13" s="4">
        <f t="shared" si="6"/>
        <v>3251.217653142527</v>
      </c>
      <c r="J13" s="4">
        <f t="shared" si="7"/>
        <v>31935.970564905518</v>
      </c>
      <c r="K13" s="5">
        <f t="shared" si="8"/>
        <v>0.5609447326684651</v>
      </c>
    </row>
    <row r="14" spans="1:11" ht="12.75">
      <c r="A14" s="1">
        <v>10</v>
      </c>
      <c r="B14" s="1">
        <f t="shared" si="1"/>
        <v>34</v>
      </c>
      <c r="C14" s="4">
        <f t="shared" si="2"/>
        <v>59209.77139673374</v>
      </c>
      <c r="D14" s="4">
        <f t="shared" si="3"/>
        <v>37675.61047335042</v>
      </c>
      <c r="E14" s="4">
        <f t="shared" si="4"/>
        <v>92627.26527678959</v>
      </c>
      <c r="F14" s="4">
        <f>IF(B14="","",IF(B14&lt;62,0,IF(B14&gt;64,'Summary Sheet'!$C$17*Social_Security*(1+COLA)^'Detailed Results'!A14,'Summary Sheet'!$C$17*Social_Security*(1+COLA)^'Detailed Results'!A14*0.7)))</f>
        <v>0</v>
      </c>
      <c r="G14" s="4">
        <f t="shared" si="0"/>
        <v>28420.6902704322</v>
      </c>
      <c r="H14" s="4">
        <f t="shared" si="5"/>
        <v>1507.0244189340167</v>
      </c>
      <c r="I14" s="4">
        <f t="shared" si="6"/>
        <v>3705.0906110715837</v>
      </c>
      <c r="J14" s="4">
        <f t="shared" si="7"/>
        <v>33632.805300437794</v>
      </c>
      <c r="K14" s="5">
        <f t="shared" si="8"/>
        <v>0.5680279539517546</v>
      </c>
    </row>
    <row r="15" spans="1:11" ht="12.75">
      <c r="A15" s="1">
        <v>11</v>
      </c>
      <c r="B15" s="1">
        <f t="shared" si="1"/>
        <v>35</v>
      </c>
      <c r="C15" s="4">
        <f t="shared" si="2"/>
        <v>61578.16225260309</v>
      </c>
      <c r="D15" s="4">
        <f t="shared" si="3"/>
        <v>41609.39099701794</v>
      </c>
      <c r="E15" s="4">
        <f t="shared" si="4"/>
        <v>104832.74249769925</v>
      </c>
      <c r="F15" s="4">
        <f>IF(B15="","",IF(B15&lt;62,0,IF(B15&gt;64,'Summary Sheet'!$C$17*Social_Security*(1+COLA)^'Detailed Results'!A15,'Summary Sheet'!$C$17*Social_Security*(1+COLA)^'Detailed Results'!A15*0.7)))</f>
        <v>0</v>
      </c>
      <c r="G15" s="4">
        <f t="shared" si="0"/>
        <v>29557.51788124948</v>
      </c>
      <c r="H15" s="4">
        <f t="shared" si="5"/>
        <v>1664.3756398807175</v>
      </c>
      <c r="I15" s="4">
        <f t="shared" si="6"/>
        <v>4193.30969990797</v>
      </c>
      <c r="J15" s="4">
        <f t="shared" si="7"/>
        <v>35415.203221038166</v>
      </c>
      <c r="K15" s="5">
        <f t="shared" si="8"/>
        <v>0.5751260174956108</v>
      </c>
    </row>
    <row r="16" spans="1:11" ht="12.75">
      <c r="A16" s="1">
        <v>12</v>
      </c>
      <c r="B16" s="1">
        <f t="shared" si="1"/>
        <v>36</v>
      </c>
      <c r="C16" s="4">
        <f t="shared" si="2"/>
        <v>64041.28874270721</v>
      </c>
      <c r="D16" s="4">
        <f t="shared" si="3"/>
        <v>45739.86054686883</v>
      </c>
      <c r="E16" s="4">
        <f t="shared" si="4"/>
        <v>117951.4581379372</v>
      </c>
      <c r="F16" s="4">
        <f>IF(B16="","",IF(B16&lt;62,0,IF(B16&gt;64,'Summary Sheet'!$C$17*Social_Security*(1+COLA)^'Detailed Results'!A16,'Summary Sheet'!$C$17*Social_Security*(1+COLA)^'Detailed Results'!A16*0.7)))</f>
        <v>0</v>
      </c>
      <c r="G16" s="4">
        <f t="shared" si="0"/>
        <v>30739.818596499463</v>
      </c>
      <c r="H16" s="4">
        <f t="shared" si="5"/>
        <v>1829.5944218747534</v>
      </c>
      <c r="I16" s="4">
        <f t="shared" si="6"/>
        <v>4718.058325517488</v>
      </c>
      <c r="J16" s="4">
        <f t="shared" si="7"/>
        <v>37287.4713438917</v>
      </c>
      <c r="K16" s="5">
        <f t="shared" si="8"/>
        <v>0.5822411146924001</v>
      </c>
    </row>
    <row r="17" spans="1:11" ht="12.75">
      <c r="A17" s="1">
        <v>13</v>
      </c>
      <c r="B17" s="1">
        <f t="shared" si="1"/>
        <v>37</v>
      </c>
      <c r="C17" s="4">
        <f t="shared" si="2"/>
        <v>66602.9402924155</v>
      </c>
      <c r="D17" s="4">
        <f t="shared" si="3"/>
        <v>50076.85357421228</v>
      </c>
      <c r="E17" s="4">
        <f t="shared" si="4"/>
        <v>132041.19270080116</v>
      </c>
      <c r="F17" s="4">
        <f>IF(B17="","",IF(B17&lt;62,0,IF(B17&gt;64,'Summary Sheet'!$C$17*Social_Security*(1+COLA)^'Detailed Results'!A17,'Summary Sheet'!$C$17*Social_Security*(1+COLA)^'Detailed Results'!A17*0.7)))</f>
        <v>0</v>
      </c>
      <c r="G17" s="4">
        <f t="shared" si="0"/>
        <v>31969.411340359442</v>
      </c>
      <c r="H17" s="4">
        <f t="shared" si="5"/>
        <v>2003.074142968491</v>
      </c>
      <c r="I17" s="4">
        <f t="shared" si="6"/>
        <v>5281.6477080320465</v>
      </c>
      <c r="J17" s="4">
        <f t="shared" si="7"/>
        <v>39254.13319135998</v>
      </c>
      <c r="K17" s="5">
        <f t="shared" si="8"/>
        <v>0.5893753792102493</v>
      </c>
    </row>
    <row r="18" spans="1:11" ht="12.75">
      <c r="A18" s="1">
        <v>14</v>
      </c>
      <c r="B18" s="1">
        <f t="shared" si="1"/>
        <v>38</v>
      </c>
      <c r="C18" s="4">
        <f t="shared" si="2"/>
        <v>69267.05790411212</v>
      </c>
      <c r="D18" s="4">
        <f t="shared" si="3"/>
        <v>54630.69625292289</v>
      </c>
      <c r="E18" s="4">
        <f t="shared" si="4"/>
        <v>147163.100458047</v>
      </c>
      <c r="F18" s="4">
        <f>IF(B18="","",IF(B18&lt;62,0,IF(B18&gt;64,'Summary Sheet'!$C$17*Social_Security*(1+COLA)^'Detailed Results'!A18,'Summary Sheet'!$C$17*Social_Security*(1+COLA)^'Detailed Results'!A18*0.7)))</f>
        <v>0</v>
      </c>
      <c r="G18" s="4">
        <f t="shared" si="0"/>
        <v>33248.18779397382</v>
      </c>
      <c r="H18" s="4">
        <f t="shared" si="5"/>
        <v>2185.2278501169158</v>
      </c>
      <c r="I18" s="4">
        <f t="shared" si="6"/>
        <v>5886.52401832188</v>
      </c>
      <c r="J18" s="4">
        <f t="shared" si="7"/>
        <v>41319.93966241261</v>
      </c>
      <c r="K18" s="5">
        <f t="shared" si="8"/>
        <v>0.596530889468594</v>
      </c>
    </row>
    <row r="19" spans="1:11" ht="12.75">
      <c r="A19" s="1">
        <v>15</v>
      </c>
      <c r="B19" s="1">
        <f t="shared" si="1"/>
        <v>39</v>
      </c>
      <c r="C19" s="4">
        <f t="shared" si="2"/>
        <v>72037.74022027661</v>
      </c>
      <c r="D19" s="4">
        <f t="shared" si="3"/>
        <v>59412.23106556904</v>
      </c>
      <c r="E19" s="4">
        <f t="shared" si="4"/>
        <v>163381.8975280434</v>
      </c>
      <c r="F19" s="4">
        <f>IF(B19="","",IF(B19&lt;62,0,IF(B19&gt;64,'Summary Sheet'!$C$17*Social_Security*(1+COLA)^'Detailed Results'!A19,'Summary Sheet'!$C$17*Social_Security*(1+COLA)^'Detailed Results'!A19*0.7)))</f>
        <v>0</v>
      </c>
      <c r="G19" s="4">
        <f t="shared" si="0"/>
        <v>34578.115305732776</v>
      </c>
      <c r="H19" s="4">
        <f t="shared" si="5"/>
        <v>2376.4892426227616</v>
      </c>
      <c r="I19" s="4">
        <f t="shared" si="6"/>
        <v>6535.275901121736</v>
      </c>
      <c r="J19" s="4">
        <f t="shared" si="7"/>
        <v>43489.88044947727</v>
      </c>
      <c r="K19" s="5">
        <f t="shared" si="8"/>
        <v>0.6037096710209697</v>
      </c>
    </row>
    <row r="20" spans="1:11" ht="12.75">
      <c r="A20" s="1">
        <v>16</v>
      </c>
      <c r="B20" s="1">
        <f t="shared" si="1"/>
        <v>40</v>
      </c>
      <c r="C20" s="4">
        <f t="shared" si="2"/>
        <v>74919.24982908767</v>
      </c>
      <c r="D20" s="4">
        <f t="shared" si="3"/>
        <v>64432.84261884749</v>
      </c>
      <c r="E20" s="4">
        <f t="shared" si="4"/>
        <v>180766.06013342337</v>
      </c>
      <c r="F20" s="4">
        <f>IF(B20="","",IF(B20&lt;62,0,IF(B20&gt;64,'Summary Sheet'!$C$17*Social_Security*(1+COLA)^'Detailed Results'!A20,'Summary Sheet'!$C$17*Social_Security*(1+COLA)^'Detailed Results'!A20*0.7)))</f>
        <v>0</v>
      </c>
      <c r="G20" s="4">
        <f t="shared" si="0"/>
        <v>35961.23991796208</v>
      </c>
      <c r="H20" s="4">
        <f t="shared" si="5"/>
        <v>2577.3137047539</v>
      </c>
      <c r="I20" s="4">
        <f t="shared" si="6"/>
        <v>7230.642405336935</v>
      </c>
      <c r="J20" s="4">
        <f t="shared" si="7"/>
        <v>45769.19602805291</v>
      </c>
      <c r="K20" s="5">
        <f t="shared" si="8"/>
        <v>0.610913698848635</v>
      </c>
    </row>
    <row r="21" spans="1:11" ht="12.75">
      <c r="A21" s="1">
        <v>17</v>
      </c>
      <c r="B21" s="1">
        <f t="shared" si="1"/>
        <v>41</v>
      </c>
      <c r="C21" s="4">
        <f t="shared" si="2"/>
        <v>77916.01982225117</v>
      </c>
      <c r="D21" s="4">
        <f t="shared" si="3"/>
        <v>69704.48474978987</v>
      </c>
      <c r="E21" s="4">
        <f t="shared" si="4"/>
        <v>199388.03357823144</v>
      </c>
      <c r="F21" s="4">
        <f>IF(B21="","",IF(B21&lt;62,0,IF(B21&gt;64,'Summary Sheet'!$C$17*Social_Security*(1+COLA)^'Detailed Results'!A21,'Summary Sheet'!$C$17*Social_Security*(1+COLA)^'Detailed Results'!A21*0.7)))</f>
        <v>0</v>
      </c>
      <c r="G21" s="4">
        <f t="shared" si="0"/>
        <v>37399.68951468056</v>
      </c>
      <c r="H21" s="4">
        <f t="shared" si="5"/>
        <v>2788.179389991595</v>
      </c>
      <c r="I21" s="4">
        <f t="shared" si="6"/>
        <v>7975.521343129258</v>
      </c>
      <c r="J21" s="4">
        <f t="shared" si="7"/>
        <v>48163.39024780141</v>
      </c>
      <c r="K21" s="5">
        <f t="shared" si="8"/>
        <v>0.6181448995684834</v>
      </c>
    </row>
    <row r="22" spans="1:11" ht="12.75">
      <c r="A22" s="1">
        <v>18</v>
      </c>
      <c r="B22" s="1">
        <f t="shared" si="1"/>
        <v>42</v>
      </c>
      <c r="C22" s="4">
        <f t="shared" si="2"/>
        <v>81032.66061514121</v>
      </c>
      <c r="D22" s="4">
        <f t="shared" si="3"/>
        <v>75239.70898727937</v>
      </c>
      <c r="E22" s="4">
        <f t="shared" si="4"/>
        <v>219324.4525128054</v>
      </c>
      <c r="F22" s="4">
        <f>IF(B22="","",IF(B22&lt;62,0,IF(B22&gt;64,'Summary Sheet'!$C$17*Social_Security*(1+COLA)^'Detailed Results'!A22,'Summary Sheet'!$C$17*Social_Security*(1+COLA)^'Detailed Results'!A22*0.7)))</f>
        <v>0</v>
      </c>
      <c r="G22" s="4">
        <f t="shared" si="0"/>
        <v>38895.67709526778</v>
      </c>
      <c r="H22" s="4">
        <f t="shared" si="5"/>
        <v>3009.588359491175</v>
      </c>
      <c r="I22" s="4">
        <f t="shared" si="6"/>
        <v>8772.978100512217</v>
      </c>
      <c r="J22" s="4">
        <f t="shared" si="7"/>
        <v>50678.24355527117</v>
      </c>
      <c r="K22" s="5">
        <f t="shared" si="8"/>
        <v>0.6254051535585613</v>
      </c>
    </row>
    <row r="23" spans="1:11" ht="12.75">
      <c r="A23" s="1">
        <v>19</v>
      </c>
      <c r="B23" s="1">
        <f t="shared" si="1"/>
        <v>43</v>
      </c>
      <c r="C23" s="4">
        <f t="shared" si="2"/>
        <v>84273.96703974686</v>
      </c>
      <c r="D23" s="4">
        <f t="shared" si="3"/>
        <v>81051.69443664335</v>
      </c>
      <c r="E23" s="4">
        <f t="shared" si="4"/>
        <v>240656.37308433454</v>
      </c>
      <c r="F23" s="4">
        <f>IF(B23="","",IF(B23&lt;62,0,IF(B23&gt;64,'Summary Sheet'!$C$17*Social_Security*(1+COLA)^'Detailed Results'!A23,'Summary Sheet'!$C$17*Social_Security*(1+COLA)^'Detailed Results'!A23*0.7)))</f>
        <v>0</v>
      </c>
      <c r="G23" s="4">
        <f t="shared" si="0"/>
        <v>40451.50417907849</v>
      </c>
      <c r="H23" s="4">
        <f t="shared" si="5"/>
        <v>3242.067777465734</v>
      </c>
      <c r="I23" s="4">
        <f t="shared" si="6"/>
        <v>9626.254923373383</v>
      </c>
      <c r="J23" s="4">
        <f t="shared" si="7"/>
        <v>53319.8268799176</v>
      </c>
      <c r="K23" s="5">
        <f t="shared" si="8"/>
        <v>0.632696297004387</v>
      </c>
    </row>
    <row r="24" spans="1:11" ht="12.75">
      <c r="A24" s="1">
        <v>20</v>
      </c>
      <c r="B24" s="1">
        <f t="shared" si="1"/>
        <v>44</v>
      </c>
      <c r="C24" s="4">
        <f t="shared" si="2"/>
        <v>87644.92572133674</v>
      </c>
      <c r="D24" s="4">
        <f t="shared" si="3"/>
        <v>87154.27915847552</v>
      </c>
      <c r="E24" s="4">
        <f t="shared" si="4"/>
        <v>263469.5176022757</v>
      </c>
      <c r="F24" s="4">
        <f>IF(B24="","",IF(B24&lt;62,0,IF(B24&gt;64,'Summary Sheet'!$C$17*Social_Security*(1+COLA)^'Detailed Results'!A24,'Summary Sheet'!$C$17*Social_Security*(1+COLA)^'Detailed Results'!A24*0.7)))</f>
        <v>0</v>
      </c>
      <c r="G24" s="4">
        <f t="shared" si="0"/>
        <v>42069.564346241634</v>
      </c>
      <c r="H24" s="4">
        <f t="shared" si="5"/>
        <v>3486.1711663390206</v>
      </c>
      <c r="I24" s="4">
        <f t="shared" si="6"/>
        <v>10538.780704091028</v>
      </c>
      <c r="J24" s="4">
        <f t="shared" si="7"/>
        <v>56094.516216671684</v>
      </c>
      <c r="K24" s="5">
        <f t="shared" si="8"/>
        <v>0.640020123869142</v>
      </c>
    </row>
    <row r="25" spans="1:11" ht="12.75">
      <c r="A25" s="1">
        <v>21</v>
      </c>
      <c r="B25" s="1">
        <f t="shared" si="1"/>
        <v>45</v>
      </c>
      <c r="C25" s="4">
        <f t="shared" si="2"/>
        <v>91150.72275019021</v>
      </c>
      <c r="D25" s="4">
        <f t="shared" si="3"/>
        <v>93561.9931163993</v>
      </c>
      <c r="E25" s="4">
        <f t="shared" si="4"/>
        <v>287854.53238066286</v>
      </c>
      <c r="F25" s="4">
        <f>IF(B25="","",IF(B25&lt;62,0,IF(B25&gt;64,'Summary Sheet'!$C$17*Social_Security*(1+COLA)^'Detailed Results'!A25,'Summary Sheet'!$C$17*Social_Security*(1+COLA)^'Detailed Results'!A25*0.7)))</f>
        <v>0</v>
      </c>
      <c r="G25" s="4">
        <f t="shared" si="0"/>
        <v>43752.3469200913</v>
      </c>
      <c r="H25" s="4">
        <f t="shared" si="5"/>
        <v>3742.479724655972</v>
      </c>
      <c r="I25" s="4">
        <f t="shared" si="6"/>
        <v>11514.181295226515</v>
      </c>
      <c r="J25" s="4">
        <f t="shared" si="7"/>
        <v>59009.00793997379</v>
      </c>
      <c r="K25" s="5">
        <f t="shared" si="8"/>
        <v>0.6473783877906844</v>
      </c>
    </row>
    <row r="26" spans="1:11" ht="12.75">
      <c r="A26" s="1">
        <v>22</v>
      </c>
      <c r="B26" s="1">
        <f t="shared" si="1"/>
        <v>46</v>
      </c>
      <c r="C26" s="4">
        <f t="shared" si="2"/>
        <v>94796.75166019781</v>
      </c>
      <c r="D26" s="4">
        <f t="shared" si="3"/>
        <v>100290.09277221927</v>
      </c>
      <c r="E26" s="4">
        <f t="shared" si="4"/>
        <v>313907.25945390033</v>
      </c>
      <c r="F26" s="4">
        <f>IF(B26="","",IF(B26&lt;62,0,IF(B26&gt;64,'Summary Sheet'!$C$17*Social_Security*(1+COLA)^'Detailed Results'!A26,'Summary Sheet'!$C$17*Social_Security*(1+COLA)^'Detailed Results'!A26*0.7)))</f>
        <v>0</v>
      </c>
      <c r="G26" s="4">
        <f t="shared" si="0"/>
        <v>45502.44079689495</v>
      </c>
      <c r="H26" s="4">
        <f t="shared" si="5"/>
        <v>4011.603710888771</v>
      </c>
      <c r="I26" s="4">
        <f t="shared" si="6"/>
        <v>12556.290378156014</v>
      </c>
      <c r="J26" s="4">
        <f t="shared" si="7"/>
        <v>62070.33488593974</v>
      </c>
      <c r="K26" s="5">
        <f t="shared" si="8"/>
        <v>0.6547728039082285</v>
      </c>
    </row>
    <row r="27" spans="1:11" ht="12.75">
      <c r="A27" s="1">
        <v>23</v>
      </c>
      <c r="B27" s="1">
        <f t="shared" si="1"/>
        <v>47</v>
      </c>
      <c r="C27" s="4">
        <f t="shared" si="2"/>
        <v>98588.62172660572</v>
      </c>
      <c r="D27" s="4">
        <f t="shared" si="3"/>
        <v>107354.59741083025</v>
      </c>
      <c r="E27" s="4">
        <f t="shared" si="4"/>
        <v>341729.0228989679</v>
      </c>
      <c r="F27" s="4">
        <f>IF(B27="","",IF(B27&lt;62,0,IF(B27&gt;64,'Summary Sheet'!$C$17*Social_Security*(1+COLA)^'Detailed Results'!A27,'Summary Sheet'!$C$17*Social_Security*(1+COLA)^'Detailed Results'!A27*0.7)))</f>
        <v>0</v>
      </c>
      <c r="G27" s="4">
        <f t="shared" si="0"/>
        <v>47322.53842877075</v>
      </c>
      <c r="H27" s="4">
        <f t="shared" si="5"/>
        <v>4294.18389643321</v>
      </c>
      <c r="I27" s="4">
        <f t="shared" si="6"/>
        <v>13669.160915958717</v>
      </c>
      <c r="J27" s="4">
        <f t="shared" si="7"/>
        <v>65285.88324116268</v>
      </c>
      <c r="K27" s="5">
        <f t="shared" si="8"/>
        <v>0.6622050506214171</v>
      </c>
    </row>
    <row r="28" spans="1:11" ht="12.75">
      <c r="A28" s="1">
        <v>24</v>
      </c>
      <c r="B28" s="1">
        <f t="shared" si="1"/>
        <v>48</v>
      </c>
      <c r="C28" s="4">
        <f t="shared" si="2"/>
        <v>102532.16659566994</v>
      </c>
      <c r="D28" s="4">
        <f t="shared" si="3"/>
        <v>114772.32728137176</v>
      </c>
      <c r="E28" s="4">
        <f t="shared" si="4"/>
        <v>371426.93053518375</v>
      </c>
      <c r="F28" s="4">
        <f>IF(B28="","",IF(B28&lt;62,0,IF(B28&gt;64,'Summary Sheet'!$C$17*Social_Security*(1+COLA)^'Detailed Results'!A28,'Summary Sheet'!$C$17*Social_Security*(1+COLA)^'Detailed Results'!A28*0.7)))</f>
        <v>0</v>
      </c>
      <c r="G28" s="4">
        <f t="shared" si="0"/>
        <v>49215.43996592158</v>
      </c>
      <c r="H28" s="4">
        <f t="shared" si="5"/>
        <v>4590.89309125487</v>
      </c>
      <c r="I28" s="4">
        <f t="shared" si="6"/>
        <v>14857.077221407351</v>
      </c>
      <c r="J28" s="4">
        <f t="shared" si="7"/>
        <v>68663.41027858379</v>
      </c>
      <c r="K28" s="5">
        <f t="shared" si="8"/>
        <v>0.6696767712844129</v>
      </c>
    </row>
    <row r="29" spans="1:11" ht="12.75">
      <c r="A29" s="1">
        <v>25</v>
      </c>
      <c r="B29" s="1">
        <f t="shared" si="1"/>
        <v>49</v>
      </c>
      <c r="C29" s="4">
        <f t="shared" si="2"/>
        <v>106633.45325949675</v>
      </c>
      <c r="D29" s="4">
        <f t="shared" si="3"/>
        <v>122560.94364544036</v>
      </c>
      <c r="E29" s="4">
        <f t="shared" si="4"/>
        <v>403114.19181286107</v>
      </c>
      <c r="F29" s="4">
        <f>IF(B29="","",IF(B29&lt;62,0,IF(B29&gt;64,'Summary Sheet'!$C$17*Social_Security*(1+COLA)^'Detailed Results'!A29,'Summary Sheet'!$C$17*Social_Security*(1+COLA)^'Detailed Results'!A29*0.7)))</f>
        <v>0</v>
      </c>
      <c r="G29" s="4">
        <f t="shared" si="0"/>
        <v>51184.05756455845</v>
      </c>
      <c r="H29" s="4">
        <f t="shared" si="5"/>
        <v>4902.437745817615</v>
      </c>
      <c r="I29" s="4">
        <f t="shared" si="6"/>
        <v>16124.567672514444</v>
      </c>
      <c r="J29" s="4">
        <f t="shared" si="7"/>
        <v>72211.06298289051</v>
      </c>
      <c r="K29" s="5">
        <f t="shared" si="8"/>
        <v>0.6771895758375377</v>
      </c>
    </row>
    <row r="30" spans="1:11" ht="12.75">
      <c r="A30" s="1">
        <v>26</v>
      </c>
      <c r="B30" s="1">
        <f t="shared" si="1"/>
        <v>50</v>
      </c>
      <c r="C30" s="4">
        <f t="shared" si="2"/>
        <v>110898.79138987661</v>
      </c>
      <c r="D30" s="4">
        <f t="shared" si="3"/>
        <v>130738.99082771239</v>
      </c>
      <c r="E30" s="4">
        <f t="shared" si="4"/>
        <v>436910.4527444589</v>
      </c>
      <c r="F30" s="4">
        <f>IF(B30="","",IF(B30&lt;62,0,IF(B30&gt;64,'Summary Sheet'!$C$17*Social_Security*(1+COLA)^'Detailed Results'!A30,'Summary Sheet'!$C$17*Social_Security*(1+COLA)^'Detailed Results'!A30*0.7)))</f>
        <v>0</v>
      </c>
      <c r="G30" s="4">
        <f t="shared" si="0"/>
        <v>53231.41986714078</v>
      </c>
      <c r="H30" s="4">
        <f t="shared" si="5"/>
        <v>5229.559633108495</v>
      </c>
      <c r="I30" s="4">
        <f t="shared" si="6"/>
        <v>17476.41810977836</v>
      </c>
      <c r="J30" s="4">
        <f t="shared" si="7"/>
        <v>75937.39761002763</v>
      </c>
      <c r="K30" s="5">
        <f t="shared" si="8"/>
        <v>0.68474504237888</v>
      </c>
    </row>
    <row r="31" spans="1:11" ht="12.75">
      <c r="A31" s="1">
        <v>27</v>
      </c>
      <c r="B31" s="1">
        <f t="shared" si="1"/>
        <v>51</v>
      </c>
      <c r="C31" s="4">
        <f t="shared" si="2"/>
        <v>115334.74304547168</v>
      </c>
      <c r="D31" s="4">
        <f t="shared" si="3"/>
        <v>139325.940369098</v>
      </c>
      <c r="E31" s="4">
        <f t="shared" si="4"/>
        <v>472942.1487762749</v>
      </c>
      <c r="F31" s="4">
        <f>IF(B31="","",IF(B31&lt;62,0,IF(B31&gt;64,'Summary Sheet'!$C$17*Social_Security*(1+COLA)^'Detailed Results'!A31,'Summary Sheet'!$C$17*Social_Security*(1+COLA)^'Detailed Results'!A31*0.7)))</f>
        <v>0</v>
      </c>
      <c r="G31" s="4">
        <f t="shared" si="0"/>
        <v>55360.67666182641</v>
      </c>
      <c r="H31" s="4">
        <f t="shared" si="5"/>
        <v>5573.037614763921</v>
      </c>
      <c r="I31" s="4">
        <f t="shared" si="6"/>
        <v>18917.685951050997</v>
      </c>
      <c r="J31" s="4">
        <f t="shared" si="7"/>
        <v>79851.40022764132</v>
      </c>
      <c r="K31" s="5">
        <f t="shared" si="8"/>
        <v>0.6923447186782151</v>
      </c>
    </row>
    <row r="32" spans="1:11" ht="12.75">
      <c r="A32" s="1">
        <v>28</v>
      </c>
      <c r="B32" s="1">
        <f t="shared" si="1"/>
        <v>52</v>
      </c>
      <c r="C32" s="4">
        <f t="shared" si="2"/>
        <v>119948.13276729055</v>
      </c>
      <c r="D32" s="4">
        <f t="shared" si="3"/>
        <v>148342.23738755292</v>
      </c>
      <c r="E32" s="4">
        <f t="shared" si="4"/>
        <v>511342.8765454654</v>
      </c>
      <c r="F32" s="4">
        <f>IF(B32="","",IF(B32&lt;62,0,IF(B32&gt;64,'Summary Sheet'!$C$17*Social_Security*(1+COLA)^'Detailed Results'!A32,'Summary Sheet'!$C$17*Social_Security*(1+COLA)^'Detailed Results'!A32*0.7)))</f>
        <v>0</v>
      </c>
      <c r="G32" s="4">
        <f t="shared" si="0"/>
        <v>57575.103728299466</v>
      </c>
      <c r="H32" s="4">
        <f t="shared" si="5"/>
        <v>5933.689495502117</v>
      </c>
      <c r="I32" s="4">
        <f t="shared" si="6"/>
        <v>20453.715061818617</v>
      </c>
      <c r="J32" s="4">
        <f t="shared" si="7"/>
        <v>83962.5082856202</v>
      </c>
      <c r="K32" s="5">
        <f t="shared" si="8"/>
        <v>0.6999901236354761</v>
      </c>
    </row>
    <row r="33" spans="1:11" ht="12.75">
      <c r="A33" s="1">
        <v>29</v>
      </c>
      <c r="B33" s="1">
        <f t="shared" si="1"/>
        <v>53</v>
      </c>
      <c r="C33" s="4">
        <f t="shared" si="2"/>
        <v>124746.05807798216</v>
      </c>
      <c r="D33" s="4">
        <f t="shared" si="3"/>
        <v>157809.34925693058</v>
      </c>
      <c r="E33" s="4">
        <f t="shared" si="4"/>
        <v>552253.7855163305</v>
      </c>
      <c r="F33" s="4">
        <f>IF(B33="","",IF(B33&lt;62,0,IF(B33&gt;64,'Summary Sheet'!$C$17*Social_Security*(1+COLA)^'Detailed Results'!A33,'Summary Sheet'!$C$17*Social_Security*(1+COLA)^'Detailed Results'!A33*0.7)))</f>
        <v>0</v>
      </c>
      <c r="G33" s="4">
        <f t="shared" si="0"/>
        <v>59878.10787743144</v>
      </c>
      <c r="H33" s="4">
        <f t="shared" si="5"/>
        <v>6312.373970277224</v>
      </c>
      <c r="I33" s="4">
        <f t="shared" si="6"/>
        <v>22090.15142065322</v>
      </c>
      <c r="J33" s="4">
        <f t="shared" si="7"/>
        <v>88280.63326836188</v>
      </c>
      <c r="K33" s="5">
        <f t="shared" si="8"/>
        <v>0.7076827486859365</v>
      </c>
    </row>
    <row r="34" spans="1:11" ht="12.75">
      <c r="A34" s="1">
        <v>30</v>
      </c>
      <c r="B34" s="1">
        <f t="shared" si="1"/>
        <v>54</v>
      </c>
      <c r="C34" s="4">
        <f t="shared" si="2"/>
        <v>129735.90040110145</v>
      </c>
      <c r="D34" s="4">
        <f t="shared" si="3"/>
        <v>167749.81671977713</v>
      </c>
      <c r="E34" s="4">
        <f t="shared" si="4"/>
        <v>595823.9905414825</v>
      </c>
      <c r="F34" s="4">
        <f>IF(B34="","",IF(B34&lt;62,0,IF(B34&gt;64,'Summary Sheet'!$C$17*Social_Security*(1+COLA)^'Detailed Results'!A34,'Summary Sheet'!$C$17*Social_Security*(1+COLA)^'Detailed Results'!A34*0.7)))</f>
        <v>0</v>
      </c>
      <c r="G34" s="4">
        <f t="shared" si="0"/>
        <v>62273.232192528696</v>
      </c>
      <c r="H34" s="4">
        <f t="shared" si="5"/>
        <v>6709.992668791085</v>
      </c>
      <c r="I34" s="4">
        <f t="shared" si="6"/>
        <v>23832.959621659298</v>
      </c>
      <c r="J34" s="4">
        <f t="shared" si="7"/>
        <v>92816.1844829791</v>
      </c>
      <c r="K34" s="5">
        <f t="shared" si="8"/>
        <v>0.7154240591541853</v>
      </c>
    </row>
    <row r="35" spans="1:11" ht="12.75">
      <c r="A35" s="1">
        <v>31</v>
      </c>
      <c r="B35" s="1">
        <f t="shared" si="1"/>
        <v>55</v>
      </c>
      <c r="C35" s="4">
        <f t="shared" si="2"/>
        <v>134925.3364171455</v>
      </c>
      <c r="D35" s="4">
        <f t="shared" si="3"/>
        <v>178187.307555766</v>
      </c>
      <c r="E35" s="4">
        <f t="shared" si="4"/>
        <v>642211.0064478655</v>
      </c>
      <c r="F35" s="4">
        <f>IF(B35="","",IF(B35&lt;62,0,IF(B35&gt;64,'Summary Sheet'!$C$17*Social_Security*(1+COLA)^'Detailed Results'!A35,'Summary Sheet'!$C$17*Social_Security*(1+COLA)^'Detailed Results'!A35*0.7)))</f>
        <v>0</v>
      </c>
      <c r="G35" s="4">
        <f t="shared" si="0"/>
        <v>64764.16148022984</v>
      </c>
      <c r="H35" s="4">
        <f t="shared" si="5"/>
        <v>7127.492302230639</v>
      </c>
      <c r="I35" s="4">
        <f t="shared" si="6"/>
        <v>25688.440257914623</v>
      </c>
      <c r="J35" s="4">
        <f t="shared" si="7"/>
        <v>97580.09404037512</v>
      </c>
      <c r="K35" s="5">
        <f t="shared" si="8"/>
        <v>0.7232154955588846</v>
      </c>
    </row>
    <row r="36" spans="1:11" ht="12.75">
      <c r="A36" s="1">
        <v>32</v>
      </c>
      <c r="B36" s="1">
        <f t="shared" si="1"/>
        <v>56</v>
      </c>
      <c r="C36" s="4">
        <f t="shared" si="2"/>
        <v>140322.34987383132</v>
      </c>
      <c r="D36" s="4">
        <f t="shared" si="3"/>
        <v>189146.6729335543</v>
      </c>
      <c r="E36" s="4">
        <f t="shared" si="4"/>
        <v>691581.2058047401</v>
      </c>
      <c r="F36" s="4">
        <f>IF(B36="","",IF(B36&lt;62,0,IF(B36&gt;64,'Summary Sheet'!$C$17*Social_Security*(1+COLA)^'Detailed Results'!A36,'Summary Sheet'!$C$17*Social_Security*(1+COLA)^'Detailed Results'!A36*0.7)))</f>
        <v>0</v>
      </c>
      <c r="G36" s="4">
        <f aca="true" t="shared" si="9" ref="G36:G54">IF(B36="","",IF(Pension_Generosity="L",C36*0.0075*Pension_Years,IF(Pension_Generosity="M",C36*0.012*Pension_Years,IF(Pension_Generosity="H",C36*0.017*Pension_Years))))</f>
        <v>67354.72793943904</v>
      </c>
      <c r="H36" s="4">
        <f t="shared" si="5"/>
        <v>7565.866917342172</v>
      </c>
      <c r="I36" s="4">
        <f t="shared" si="6"/>
        <v>27663.248232189602</v>
      </c>
      <c r="J36" s="4">
        <f t="shared" si="7"/>
        <v>102583.84308897081</v>
      </c>
      <c r="K36" s="5">
        <f t="shared" si="8"/>
        <v>0.7310584748702362</v>
      </c>
    </row>
    <row r="37" spans="1:11" ht="12.75">
      <c r="A37" s="1">
        <v>33</v>
      </c>
      <c r="B37" s="1">
        <f aca="true" t="shared" si="10" ref="B37:B54">IF(B36="","",IF(B36+1&gt;Retirement_Age,"",B36+1))</f>
        <v>57</v>
      </c>
      <c r="C37" s="4">
        <f aca="true" t="shared" si="11" ref="C37:C54">IF(B36="","",IF(B36+1&gt;Retirement_Age,"",C36*Salary_Growth+C36))</f>
        <v>145935.24386878457</v>
      </c>
      <c r="D37" s="4">
        <f aca="true" t="shared" si="12" ref="D37:D54">IF(B37="","",D36*(1+IRA_Growth_Rate)+(IRA_Contribution*(1+IRA_Growth_Rate/2)))</f>
        <v>200654.00658023203</v>
      </c>
      <c r="E37" s="4">
        <f aca="true" t="shared" si="13" ref="E37:E54">IF(B36="","",IF(B36+1&gt;Retirement_Age,"",E36*(1+Fund_Growth_Rate)+(C37*Plan_Fund*(1+Fund_Growth_Rate/2))+(C37*Plan_Fund*Employer_Match*(1+Fund_Growth_Rate/2))))</f>
        <v>744110.3010908377</v>
      </c>
      <c r="F37" s="4">
        <f>IF(B37="","",IF(B37&lt;62,0,IF(B37&gt;64,'Summary Sheet'!$C$17*Social_Security*(1+COLA)^'Detailed Results'!A37,'Summary Sheet'!$C$17*Social_Security*(1+COLA)^'Detailed Results'!A37*0.7)))</f>
        <v>0</v>
      </c>
      <c r="G37" s="4">
        <f t="shared" si="9"/>
        <v>70048.9170570166</v>
      </c>
      <c r="H37" s="4">
        <f t="shared" si="5"/>
        <v>8026.160263209282</v>
      </c>
      <c r="I37" s="4">
        <f t="shared" si="6"/>
        <v>29764.412043633507</v>
      </c>
      <c r="J37" s="4">
        <f t="shared" si="7"/>
        <v>107839.4893638594</v>
      </c>
      <c r="K37" s="5">
        <f t="shared" si="8"/>
        <v>0.7389543917219997</v>
      </c>
    </row>
    <row r="38" spans="1:11" ht="12.75">
      <c r="A38" s="1">
        <v>34</v>
      </c>
      <c r="B38" s="1">
        <f t="shared" si="10"/>
        <v>58</v>
      </c>
      <c r="C38" s="4">
        <f t="shared" si="11"/>
        <v>151772.65362353597</v>
      </c>
      <c r="D38" s="4">
        <f t="shared" si="12"/>
        <v>212736.70690924363</v>
      </c>
      <c r="E38" s="4">
        <f t="shared" si="13"/>
        <v>799983.8525410745</v>
      </c>
      <c r="F38" s="4">
        <f>IF(B38="","",IF(B38&lt;62,0,IF(B38&gt;64,'Summary Sheet'!$C$17*Social_Security*(1+COLA)^'Detailed Results'!A38,'Summary Sheet'!$C$17*Social_Security*(1+COLA)^'Detailed Results'!A38*0.7)))</f>
        <v>0</v>
      </c>
      <c r="G38" s="4">
        <f t="shared" si="9"/>
        <v>72850.87373929727</v>
      </c>
      <c r="H38" s="4">
        <f t="shared" si="5"/>
        <v>8509.468276369746</v>
      </c>
      <c r="I38" s="4">
        <f t="shared" si="6"/>
        <v>31999.35410164298</v>
      </c>
      <c r="J38" s="4">
        <f t="shared" si="7"/>
        <v>113359.69611731</v>
      </c>
      <c r="K38" s="5">
        <f t="shared" si="8"/>
        <v>0.7469046195798403</v>
      </c>
    </row>
    <row r="39" spans="1:11" ht="12.75">
      <c r="A39" s="1">
        <v>35</v>
      </c>
      <c r="B39" s="1">
        <f t="shared" si="10"/>
        <v>59</v>
      </c>
      <c r="C39" s="4">
        <f t="shared" si="11"/>
        <v>157843.5597684774</v>
      </c>
      <c r="D39" s="4">
        <f t="shared" si="12"/>
        <v>225423.54225470583</v>
      </c>
      <c r="E39" s="4">
        <f t="shared" si="13"/>
        <v>859397.8030196509</v>
      </c>
      <c r="F39" s="4">
        <f>IF(B39="","",IF(B39&lt;62,0,IF(B39&gt;64,'Summary Sheet'!$C$17*Social_Security*(1+COLA)^'Detailed Results'!A39,'Summary Sheet'!$C$17*Social_Security*(1+COLA)^'Detailed Results'!A39*0.7)))</f>
        <v>0</v>
      </c>
      <c r="G39" s="4">
        <f t="shared" si="9"/>
        <v>75764.90868886915</v>
      </c>
      <c r="H39" s="4">
        <f t="shared" si="5"/>
        <v>9016.941690188234</v>
      </c>
      <c r="I39" s="4">
        <f t="shared" si="6"/>
        <v>34375.91212078604</v>
      </c>
      <c r="J39" s="4">
        <f t="shared" si="7"/>
        <v>119157.76249984343</v>
      </c>
      <c r="K39" s="5">
        <f t="shared" si="8"/>
        <v>0.7549105118677143</v>
      </c>
    </row>
    <row r="40" spans="1:11" ht="12.75">
      <c r="A40" s="1">
        <v>36</v>
      </c>
      <c r="B40" s="1">
        <f t="shared" si="10"/>
        <v>60</v>
      </c>
      <c r="C40" s="4">
        <f t="shared" si="11"/>
        <v>164157.3021592165</v>
      </c>
      <c r="D40" s="4">
        <f t="shared" si="12"/>
        <v>238744.71936744114</v>
      </c>
      <c r="E40" s="4">
        <f t="shared" si="13"/>
        <v>922559.0413362171</v>
      </c>
      <c r="F40" s="4">
        <f>IF(B40="","",IF(B40&lt;62,0,IF(B40&gt;64,'Summary Sheet'!$C$17*Social_Security*(1+COLA)^'Detailed Results'!A40,'Summary Sheet'!$C$17*Social_Security*(1+COLA)^'Detailed Results'!A40*0.7)))</f>
        <v>0</v>
      </c>
      <c r="G40" s="4">
        <f t="shared" si="9"/>
        <v>78795.50503642391</v>
      </c>
      <c r="H40" s="4">
        <f t="shared" si="5"/>
        <v>9549.788774697647</v>
      </c>
      <c r="I40" s="4">
        <f t="shared" si="6"/>
        <v>36902.36165344869</v>
      </c>
      <c r="J40" s="4">
        <f t="shared" si="7"/>
        <v>125247.65546457024</v>
      </c>
      <c r="K40" s="5">
        <f t="shared" si="8"/>
        <v>0.7629734030539336</v>
      </c>
    </row>
    <row r="41" spans="1:11" ht="12.75">
      <c r="A41" s="1">
        <v>37</v>
      </c>
      <c r="B41" s="1">
        <f t="shared" si="10"/>
        <v>61</v>
      </c>
      <c r="C41" s="4">
        <f t="shared" si="11"/>
        <v>170723.59424558515</v>
      </c>
      <c r="D41" s="4">
        <f t="shared" si="12"/>
        <v>252731.9553358132</v>
      </c>
      <c r="E41" s="4">
        <f t="shared" si="13"/>
        <v>989685.995495235</v>
      </c>
      <c r="F41" s="4">
        <f>IF(B41="","",IF(B41&lt;62,0,IF(B41&gt;64,'Summary Sheet'!$C$17*Social_Security*(1+COLA)^'Detailed Results'!A41,'Summary Sheet'!$C$17*Social_Security*(1+COLA)^'Detailed Results'!A41*0.7)))</f>
        <v>0</v>
      </c>
      <c r="G41" s="4">
        <f t="shared" si="9"/>
        <v>81947.32523788087</v>
      </c>
      <c r="H41" s="4">
        <f t="shared" si="5"/>
        <v>10109.278213432528</v>
      </c>
      <c r="I41" s="4">
        <f t="shared" si="6"/>
        <v>39587.4398198094</v>
      </c>
      <c r="J41" s="4">
        <f t="shared" si="7"/>
        <v>131644.0432711228</v>
      </c>
      <c r="K41" s="5">
        <f t="shared" si="8"/>
        <v>0.7710946096984896</v>
      </c>
    </row>
    <row r="42" spans="1:11" ht="12.75">
      <c r="A42" s="1">
        <v>38</v>
      </c>
      <c r="B42" s="1">
        <f t="shared" si="10"/>
        <v>62</v>
      </c>
      <c r="C42" s="4">
        <f t="shared" si="11"/>
        <v>177552.53801540856</v>
      </c>
      <c r="D42" s="4">
        <f t="shared" si="12"/>
        <v>267418.5531026039</v>
      </c>
      <c r="E42" s="4">
        <f t="shared" si="13"/>
        <v>1061009.257445892</v>
      </c>
      <c r="F42" s="4">
        <f>IF(B42="","",IF(B42&lt;62,0,IF(B42&gt;64,'Summary Sheet'!$C$17*Social_Security*(1+COLA)^'Detailed Results'!A42,'Summary Sheet'!$C$17*Social_Security*(1+COLA)^'Detailed Results'!A42*0.7)))</f>
        <v>64453.85714669822</v>
      </c>
      <c r="G42" s="4">
        <f t="shared" si="9"/>
        <v>85225.21824739611</v>
      </c>
      <c r="H42" s="4">
        <f t="shared" si="5"/>
        <v>10696.742124104156</v>
      </c>
      <c r="I42" s="4">
        <f t="shared" si="6"/>
        <v>42440.37029783568</v>
      </c>
      <c r="J42" s="4">
        <f t="shared" si="7"/>
        <v>202816.18781603416</v>
      </c>
      <c r="K42" s="5">
        <f t="shared" si="8"/>
        <v>1.142288305664395</v>
      </c>
    </row>
    <row r="43" spans="1:11" ht="12.75">
      <c r="A43" s="1">
        <v>39</v>
      </c>
      <c r="B43" s="1">
        <f t="shared" si="10"/>
        <v>63</v>
      </c>
      <c r="C43" s="4">
        <f t="shared" si="11"/>
        <v>184654.6395360249</v>
      </c>
      <c r="D43" s="4">
        <f t="shared" si="12"/>
        <v>282839.4807577341</v>
      </c>
      <c r="E43" s="4">
        <f t="shared" si="13"/>
        <v>1136772.2409811178</v>
      </c>
      <c r="F43" s="4">
        <f>IF(B43="","",IF(B43&lt;62,0,IF(B43&gt;64,'Summary Sheet'!$C$17*Social_Security*(1+COLA)^'Detailed Results'!A43,'Summary Sheet'!$C$17*Social_Security*(1+COLA)^'Detailed Results'!A43*0.7)))</f>
        <v>66194.11128965906</v>
      </c>
      <c r="G43" s="4">
        <f t="shared" si="9"/>
        <v>88634.22697729195</v>
      </c>
      <c r="H43" s="4">
        <f t="shared" si="5"/>
        <v>11313.579230309364</v>
      </c>
      <c r="I43" s="4">
        <f t="shared" si="6"/>
        <v>45470.88963924471</v>
      </c>
      <c r="J43" s="4">
        <f t="shared" si="7"/>
        <v>211612.80713650511</v>
      </c>
      <c r="K43" s="5">
        <f t="shared" si="8"/>
        <v>1.1459923653595547</v>
      </c>
    </row>
    <row r="44" spans="1:11" ht="12.75">
      <c r="A44" s="1">
        <v>40</v>
      </c>
      <c r="B44" s="1">
        <f t="shared" si="10"/>
        <v>64</v>
      </c>
      <c r="C44" s="4">
        <f t="shared" si="11"/>
        <v>192040.8251174659</v>
      </c>
      <c r="D44" s="4">
        <f t="shared" si="12"/>
        <v>299031.4547956208</v>
      </c>
      <c r="E44" s="4">
        <f t="shared" si="13"/>
        <v>1217231.874519622</v>
      </c>
      <c r="F44" s="4">
        <f>IF(B44="","",IF(B44&lt;62,0,IF(B44&gt;64,'Summary Sheet'!$C$17*Social_Security*(1+COLA)^'Detailed Results'!A44,'Summary Sheet'!$C$17*Social_Security*(1+COLA)^'Detailed Results'!A44*0.7)))</f>
        <v>67981.35229447986</v>
      </c>
      <c r="G44" s="4">
        <f t="shared" si="9"/>
        <v>92179.59605638363</v>
      </c>
      <c r="H44" s="4">
        <f t="shared" si="5"/>
        <v>11961.258191824832</v>
      </c>
      <c r="I44" s="4">
        <f t="shared" si="6"/>
        <v>48689.27498078488</v>
      </c>
      <c r="J44" s="4">
        <f t="shared" si="7"/>
        <v>220811.4815234732</v>
      </c>
      <c r="K44" s="5">
        <f t="shared" si="8"/>
        <v>1.149815313428325</v>
      </c>
    </row>
    <row r="45" spans="1:11" ht="12.75">
      <c r="A45" s="1">
        <v>41</v>
      </c>
      <c r="B45" s="1">
        <f t="shared" si="10"/>
        <v>65</v>
      </c>
      <c r="C45" s="4">
        <f t="shared" si="11"/>
        <v>199722.45812216453</v>
      </c>
      <c r="D45" s="4">
        <f t="shared" si="12"/>
        <v>316033.02753540187</v>
      </c>
      <c r="E45" s="4">
        <f t="shared" si="13"/>
        <v>1302659.3305946293</v>
      </c>
      <c r="F45" s="4">
        <f>IF(B45="","",IF(B45&lt;62,0,IF(B45&gt;64,'Summary Sheet'!$C$17*Social_Security*(1+COLA)^'Detailed Results'!A45,'Summary Sheet'!$C$17*Social_Security*(1+COLA)^'Detailed Results'!A45*0.7)))</f>
        <v>99738.35543775828</v>
      </c>
      <c r="G45" s="4">
        <f t="shared" si="9"/>
        <v>95866.77989863898</v>
      </c>
      <c r="H45" s="4">
        <f t="shared" si="5"/>
        <v>12641.321101416075</v>
      </c>
      <c r="I45" s="4">
        <f t="shared" si="6"/>
        <v>52106.37322378517</v>
      </c>
      <c r="J45" s="4">
        <f t="shared" si="7"/>
        <v>260352.82966159852</v>
      </c>
      <c r="K45" s="5">
        <f t="shared" si="8"/>
        <v>1.3035731289785555</v>
      </c>
    </row>
    <row r="46" spans="1:11" ht="12.75">
      <c r="A46" s="1">
        <v>42</v>
      </c>
      <c r="B46" s="1">
        <f t="shared" si="10"/>
      </c>
      <c r="C46" s="4">
        <f t="shared" si="11"/>
      </c>
      <c r="D46" s="4">
        <f t="shared" si="12"/>
      </c>
      <c r="E46" s="4">
        <f t="shared" si="13"/>
      </c>
      <c r="F46" s="4">
        <f>IF(B46="","",IF(B46&lt;62,0,IF(B46&gt;64,'Summary Sheet'!$C$17*Social_Security*(1+COLA)^'Detailed Results'!A46,'Summary Sheet'!$C$17*Social_Security*(1+COLA)^'Detailed Results'!A46*0.7)))</f>
      </c>
      <c r="G46" s="4">
        <f t="shared" si="9"/>
      </c>
      <c r="H46" s="4">
        <f t="shared" si="5"/>
      </c>
      <c r="I46" s="4">
        <f t="shared" si="6"/>
      </c>
      <c r="J46" s="4">
        <f t="shared" si="7"/>
      </c>
      <c r="K46" s="5">
        <f t="shared" si="8"/>
      </c>
    </row>
    <row r="47" spans="1:11" ht="12.75">
      <c r="A47" s="1">
        <v>43</v>
      </c>
      <c r="B47" s="1">
        <f t="shared" si="10"/>
      </c>
      <c r="C47" s="4">
        <f t="shared" si="11"/>
      </c>
      <c r="D47" s="4">
        <f t="shared" si="12"/>
      </c>
      <c r="E47" s="4">
        <f t="shared" si="13"/>
      </c>
      <c r="F47" s="4">
        <f>IF(B47="","",IF(B47&lt;62,0,IF(B47&gt;64,'Summary Sheet'!$C$17*Social_Security*(1+COLA)^'Detailed Results'!A47,'Summary Sheet'!$C$17*Social_Security*(1+COLA)^'Detailed Results'!A47*0.7)))</f>
      </c>
      <c r="G47" s="4">
        <f t="shared" si="9"/>
      </c>
      <c r="H47" s="4">
        <f t="shared" si="5"/>
      </c>
      <c r="I47" s="4">
        <f t="shared" si="6"/>
      </c>
      <c r="J47" s="4">
        <f t="shared" si="7"/>
      </c>
      <c r="K47" s="5">
        <f t="shared" si="8"/>
      </c>
    </row>
    <row r="48" spans="1:11" ht="12.75">
      <c r="A48" s="1">
        <v>44</v>
      </c>
      <c r="B48" s="1">
        <f t="shared" si="10"/>
      </c>
      <c r="C48" s="4">
        <f t="shared" si="11"/>
      </c>
      <c r="D48" s="4">
        <f t="shared" si="12"/>
      </c>
      <c r="E48" s="4">
        <f t="shared" si="13"/>
      </c>
      <c r="F48" s="4">
        <f>IF(B48="","",IF(B48&lt;62,0,IF(B48&gt;64,'Summary Sheet'!$C$17*Social_Security*(1+COLA)^'Detailed Results'!A48,'Summary Sheet'!$C$17*Social_Security*(1+COLA)^'Detailed Results'!A48*0.7)))</f>
      </c>
      <c r="G48" s="4">
        <f t="shared" si="9"/>
      </c>
      <c r="H48" s="4">
        <f t="shared" si="5"/>
      </c>
      <c r="I48" s="4">
        <f t="shared" si="6"/>
      </c>
      <c r="J48" s="4">
        <f t="shared" si="7"/>
      </c>
      <c r="K48" s="5">
        <f>IF(B48="","",J48/C48)</f>
      </c>
    </row>
    <row r="49" spans="1:11" ht="12.75">
      <c r="A49" s="1">
        <v>45</v>
      </c>
      <c r="B49" s="1">
        <f t="shared" si="10"/>
      </c>
      <c r="C49" s="4">
        <f t="shared" si="11"/>
      </c>
      <c r="D49" s="4">
        <f t="shared" si="12"/>
      </c>
      <c r="E49" s="4">
        <f t="shared" si="13"/>
      </c>
      <c r="F49" s="4">
        <f>IF(B49="","",IF(B49&lt;62,0,IF(B49&gt;64,'Summary Sheet'!$C$17*Social_Security*(1+COLA)^'Detailed Results'!A49,'Summary Sheet'!$C$17*Social_Security*(1+COLA)^'Detailed Results'!A49*0.7)))</f>
      </c>
      <c r="G49" s="4">
        <f t="shared" si="9"/>
      </c>
      <c r="H49" s="4">
        <f t="shared" si="5"/>
      </c>
      <c r="I49" s="4">
        <f t="shared" si="6"/>
      </c>
      <c r="J49" s="4">
        <f t="shared" si="7"/>
      </c>
      <c r="K49" s="5">
        <f t="shared" si="8"/>
      </c>
    </row>
    <row r="50" spans="1:11" ht="12.75">
      <c r="A50" s="1">
        <v>46</v>
      </c>
      <c r="B50" s="1">
        <f t="shared" si="10"/>
      </c>
      <c r="C50" s="4">
        <f t="shared" si="11"/>
      </c>
      <c r="D50" s="4">
        <f t="shared" si="12"/>
      </c>
      <c r="E50" s="4">
        <f t="shared" si="13"/>
      </c>
      <c r="F50" s="4">
        <f>IF(B50="","",IF(B50&lt;62,0,IF(B50&gt;64,'Summary Sheet'!$C$17*Social_Security*(1+COLA)^'Detailed Results'!A50,'Summary Sheet'!$C$17*Social_Security*(1+COLA)^'Detailed Results'!A50*0.7)))</f>
      </c>
      <c r="G50" s="4">
        <f t="shared" si="9"/>
      </c>
      <c r="H50" s="4">
        <f t="shared" si="5"/>
      </c>
      <c r="I50" s="4">
        <f t="shared" si="6"/>
      </c>
      <c r="J50" s="4">
        <f t="shared" si="7"/>
      </c>
      <c r="K50" s="5">
        <f t="shared" si="8"/>
      </c>
    </row>
    <row r="51" spans="1:11" ht="12.75">
      <c r="A51" s="1">
        <v>47</v>
      </c>
      <c r="B51" s="1">
        <f t="shared" si="10"/>
      </c>
      <c r="C51" s="4">
        <f t="shared" si="11"/>
      </c>
      <c r="D51" s="4">
        <f t="shared" si="12"/>
      </c>
      <c r="E51" s="4">
        <f t="shared" si="13"/>
      </c>
      <c r="F51" s="4">
        <f>IF(B51="","",IF(B51&lt;62,0,IF(B51&gt;64,'Summary Sheet'!$C$17*Social_Security*(1+COLA)^'Detailed Results'!A51,'Summary Sheet'!$C$17*Social_Security*(1+COLA)^'Detailed Results'!A51*0.7)))</f>
      </c>
      <c r="G51" s="4">
        <f t="shared" si="9"/>
      </c>
      <c r="H51" s="4">
        <f t="shared" si="5"/>
      </c>
      <c r="I51" s="4">
        <f t="shared" si="6"/>
      </c>
      <c r="J51" s="4">
        <f t="shared" si="7"/>
      </c>
      <c r="K51" s="5">
        <f t="shared" si="8"/>
      </c>
    </row>
    <row r="52" spans="1:11" ht="12.75">
      <c r="A52" s="1">
        <v>48</v>
      </c>
      <c r="B52" s="1">
        <f t="shared" si="10"/>
      </c>
      <c r="C52" s="4">
        <f t="shared" si="11"/>
      </c>
      <c r="D52" s="4">
        <f t="shared" si="12"/>
      </c>
      <c r="E52" s="4">
        <f t="shared" si="13"/>
      </c>
      <c r="F52" s="4">
        <f>IF(B52="","",IF(B52&lt;62,0,IF(B52&gt;64,'Summary Sheet'!$C$17*Social_Security*(1+COLA)^'Detailed Results'!A52,'Summary Sheet'!$C$17*Social_Security*(1+COLA)^'Detailed Results'!A52*0.7)))</f>
      </c>
      <c r="G52" s="4">
        <f t="shared" si="9"/>
      </c>
      <c r="H52" s="4">
        <f t="shared" si="5"/>
      </c>
      <c r="I52" s="4">
        <f t="shared" si="6"/>
      </c>
      <c r="J52" s="4">
        <f t="shared" si="7"/>
      </c>
      <c r="K52" s="5">
        <f t="shared" si="8"/>
      </c>
    </row>
    <row r="53" spans="1:11" ht="12.75">
      <c r="A53" s="1">
        <v>49</v>
      </c>
      <c r="B53" s="1">
        <f t="shared" si="10"/>
      </c>
      <c r="C53" s="4">
        <f t="shared" si="11"/>
      </c>
      <c r="D53" s="4">
        <f t="shared" si="12"/>
      </c>
      <c r="E53" s="4">
        <f t="shared" si="13"/>
      </c>
      <c r="F53" s="4">
        <f>IF(B53="","",IF(B53&lt;62,0,IF(B53&gt;64,'Summary Sheet'!$C$17*Social_Security*(1+COLA)^'Detailed Results'!A53,'Summary Sheet'!$C$17*Social_Security*(1+COLA)^'Detailed Results'!A53*0.7)))</f>
      </c>
      <c r="G53" s="4">
        <f t="shared" si="9"/>
      </c>
      <c r="H53" s="4">
        <f t="shared" si="5"/>
      </c>
      <c r="I53" s="4">
        <f t="shared" si="6"/>
      </c>
      <c r="J53" s="4">
        <f t="shared" si="7"/>
      </c>
      <c r="K53" s="5">
        <f t="shared" si="8"/>
      </c>
    </row>
    <row r="54" spans="1:11" ht="13.5" thickBot="1">
      <c r="A54" s="1">
        <v>50</v>
      </c>
      <c r="B54" s="1">
        <f t="shared" si="10"/>
      </c>
      <c r="C54" s="4">
        <f t="shared" si="11"/>
      </c>
      <c r="D54" s="4">
        <f t="shared" si="12"/>
      </c>
      <c r="E54" s="4">
        <f t="shared" si="13"/>
      </c>
      <c r="F54" s="4">
        <f>IF(B54="","",IF(B54&lt;62,0,IF(B54&gt;64,'Summary Sheet'!$C$17*Social_Security*(1+COLA)^'Detailed Results'!A54,'Summary Sheet'!$C$17*Social_Security*(1+COLA)^'Detailed Results'!A54*0.7)))</f>
      </c>
      <c r="G54" s="4">
        <f t="shared" si="9"/>
      </c>
      <c r="H54" s="4">
        <f t="shared" si="5"/>
      </c>
      <c r="I54" s="4">
        <f t="shared" si="6"/>
      </c>
      <c r="J54" s="4">
        <f t="shared" si="7"/>
      </c>
      <c r="K54" s="5">
        <f t="shared" si="8"/>
      </c>
    </row>
    <row r="55" spans="1:11" ht="13.5" thickBot="1">
      <c r="A55" s="1"/>
      <c r="B55" s="9" t="s">
        <v>6</v>
      </c>
      <c r="C55" s="10"/>
      <c r="D55" s="10"/>
      <c r="E55" s="10"/>
      <c r="F55" s="10"/>
      <c r="G55" s="10"/>
      <c r="H55" s="10"/>
      <c r="I55" s="10"/>
      <c r="J55" s="10"/>
      <c r="K55" s="11"/>
    </row>
    <row r="56" ht="12.75">
      <c r="C56" s="7"/>
    </row>
  </sheetData>
  <sheetProtection/>
  <mergeCells count="3">
    <mergeCell ref="D2:E2"/>
    <mergeCell ref="B55:K55"/>
    <mergeCell ref="F2:I2"/>
  </mergeCells>
  <printOptions/>
  <pageMargins left="0.5" right="0.5" top="1" bottom="1" header="0.5" footer="0.5"/>
  <pageSetup fitToHeight="1" fitToWidth="1" horizontalDpi="600" verticalDpi="600" orientation="portrait" scale="69" r:id="rId1"/>
  <headerFooter alignWithMargins="0">
    <oddFooter>&amp;L&amp;D &amp;T&amp;C&amp;A&amp;R&amp;F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Money-Zine.com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Retirement Planning Spreadsheet</dc:title>
  <dc:subject>Retirement Planning</dc:subject>
  <dc:creator>William Sharlow</dc:creator>
  <cp:keywords>retirement, retirement planning</cp:keywords>
  <dc:description/>
  <cp:lastModifiedBy>Main</cp:lastModifiedBy>
  <cp:lastPrinted>2007-12-30T23:43:40Z</cp:lastPrinted>
  <dcterms:created xsi:type="dcterms:W3CDTF">2005-06-27T17:01:01Z</dcterms:created>
  <dcterms:modified xsi:type="dcterms:W3CDTF">2017-10-18T00:26:52Z</dcterms:modified>
  <cp:category>Retirement</cp:category>
  <cp:version/>
  <cp:contentType/>
  <cp:contentStatus/>
</cp:coreProperties>
</file>

<file path=docProps/custom.xml><?xml version="1.0" encoding="utf-8"?>
<Properties xmlns="http://schemas.openxmlformats.org/officeDocument/2006/custom-properties" xmlns:vt="http://schemas.openxmlformats.org/officeDocument/2006/docPropsVTypes"/>
</file>